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1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</externalReferences>
  <definedNames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6">'6'!$4:$6</definedName>
    <definedName name="_xlnm.Print_Area" localSheetId="1">'1'!$A$1:$F$146</definedName>
  </definedNames>
  <calcPr fullCalcOnLoad="1"/>
</workbook>
</file>

<file path=xl/sharedStrings.xml><?xml version="1.0" encoding="utf-8"?>
<sst xmlns="http://schemas.openxmlformats.org/spreadsheetml/2006/main" count="2801" uniqueCount="1100">
  <si>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</si>
  <si>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</si>
  <si>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</si>
  <si>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</si>
  <si>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</si>
  <si>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</si>
  <si>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</si>
  <si>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</si>
  <si>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</si>
  <si>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</si>
  <si>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</si>
  <si>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</si>
  <si>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</si>
  <si>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</si>
  <si>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</si>
  <si>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</si>
  <si>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</si>
  <si>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</si>
  <si>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</si>
  <si>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</si>
  <si>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</si>
  <si>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</si>
  <si>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</si>
  <si>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</si>
  <si>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</si>
  <si>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</si>
  <si>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</si>
  <si>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</si>
  <si>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</si>
  <si>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</si>
  <si>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</si>
  <si>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</si>
  <si>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</si>
  <si>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</si>
  <si>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</si>
  <si>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</si>
  <si>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</si>
  <si>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</si>
  <si>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</si>
  <si>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</si>
  <si>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</si>
  <si>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</si>
  <si>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</si>
  <si>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</si>
  <si>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</si>
  <si>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</si>
  <si>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</si>
  <si>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</si>
  <si>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</si>
  <si>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</si>
  <si>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</si>
  <si>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</si>
  <si>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</si>
  <si>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</si>
  <si>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</si>
  <si>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</si>
  <si>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</si>
  <si>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</si>
  <si>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</si>
  <si>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</si>
  <si>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</si>
  <si>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</si>
  <si>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</si>
  <si>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</si>
  <si>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</si>
  <si>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</si>
  <si>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</si>
  <si>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</si>
  <si>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</si>
  <si>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</si>
  <si>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</si>
  <si>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</si>
  <si>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</si>
  <si>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</si>
  <si>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</si>
  <si>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</si>
  <si>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</si>
  <si>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</si>
  <si>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</si>
  <si>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</si>
  <si>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</si>
  <si>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</si>
  <si>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</si>
  <si>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</si>
  <si>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</si>
  <si>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</si>
  <si>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</si>
  <si>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</si>
  <si>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</si>
  <si>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</si>
  <si>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</si>
  <si>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</si>
  <si>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</si>
  <si>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</si>
  <si>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</si>
  <si>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</si>
  <si>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</si>
  <si>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</si>
  <si>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</si>
  <si>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</si>
  <si>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</si>
  <si>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</si>
  <si>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</si>
  <si>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</si>
  <si>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</si>
  <si>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</si>
  <si>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</si>
  <si>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</si>
  <si>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</si>
  <si>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</si>
  <si>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</si>
  <si>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</si>
  <si>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</si>
  <si>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</si>
  <si>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</si>
  <si>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</si>
  <si>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</si>
  <si>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</si>
  <si>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</si>
  <si>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</si>
  <si>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</si>
  <si>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</si>
  <si>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</si>
  <si>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</si>
  <si>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</si>
  <si>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</si>
  <si>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</si>
  <si>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</si>
  <si>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</si>
  <si>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</si>
  <si>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</si>
  <si>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</si>
  <si>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</si>
  <si>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</si>
  <si>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</si>
  <si>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</si>
  <si>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</si>
  <si>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</si>
  <si>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</si>
  <si>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</si>
  <si>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</si>
  <si>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</si>
  <si>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</si>
  <si>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</si>
  <si>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</si>
  <si>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</si>
  <si>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</si>
  <si>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</si>
  <si>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</si>
  <si>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</si>
  <si>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</si>
  <si>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</si>
  <si>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</si>
  <si>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</si>
  <si>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</si>
  <si>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</si>
  <si>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</si>
  <si>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rPr>
        <b/>
        <sz val="14"/>
        <rFont val="Arial Armenian"/>
        <family val="2"/>
      </rPr>
      <t xml:space="preserve">ÀÜ¸²ØºÜÀ Ì²Êêºð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</si>
  <si>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t>4729</t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</si>
  <si>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Armenian"/>
        <family val="2"/>
      </rPr>
      <t>(ïáÕ4251+ïáÕ4252)</t>
    </r>
  </si>
  <si>
    <r>
      <t xml:space="preserve">1.2 ä²Þ²ðÜºð                                                              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</si>
  <si>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                                                                    </t>
    </r>
    <r>
      <rPr>
        <sz val="9"/>
        <color indexed="8"/>
        <rFont val="Arial Armenian"/>
        <family val="2"/>
      </rPr>
      <t>(ïáÕ4761)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</si>
  <si>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Armenian"/>
        <family val="2"/>
      </rPr>
      <t>(ïáÕ4411+ïáÕ4412)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</si>
  <si>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Armenian"/>
        <family val="2"/>
      </rPr>
      <t>(ïáÕ 4241)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</si>
  <si>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</si>
  <si>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</si>
  <si>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r>
      <t xml:space="preserve">ÀÜ¸²ØºÜÀ  ºÎ²ØàôîÜºð                                                    </t>
    </r>
    <r>
      <rPr>
        <sz val="10"/>
        <rFont val="Arial Armenian"/>
        <family val="2"/>
      </rPr>
      <t>(ïáÕ 1100 + ïáÕ 1200+ïáÕ 1300)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</si>
  <si>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Armenian"/>
        <family val="2"/>
      </rPr>
      <t>(ïáÕ3110)</t>
    </r>
  </si>
  <si>
    <r>
      <t xml:space="preserve">ä²Ðàôêî²ÚÆÜ ØÆæàòÜºð                                                             </t>
    </r>
    <r>
      <rPr>
        <sz val="9"/>
        <color indexed="8"/>
        <rFont val="Arial Armenian"/>
        <family val="2"/>
      </rPr>
      <t>(ïáÕ4771)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</si>
  <si>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</si>
  <si>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Armenian"/>
        <family val="2"/>
      </rPr>
      <t>(ïáÕ4111+ïáÕ4112+ ïáÕ4114)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</si>
  <si>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</si>
  <si>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</si>
  <si>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</si>
  <si>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</si>
  <si>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</si>
  <si>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</si>
  <si>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</si>
  <si>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</si>
  <si>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</si>
  <si>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</si>
  <si>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</si>
  <si>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</si>
  <si>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</si>
  <si>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</si>
  <si>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</si>
  <si>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</si>
  <si>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</si>
  <si>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</si>
  <si>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</si>
  <si>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</si>
  <si>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</si>
  <si>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</si>
  <si>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</si>
  <si>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</si>
  <si>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</si>
  <si>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</si>
  <si>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</si>
  <si>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</si>
  <si>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</si>
  <si>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</si>
  <si>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</si>
  <si>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</si>
  <si>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</si>
  <si>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</si>
  <si>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</si>
  <si>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</si>
  <si>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</si>
  <si>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</si>
  <si>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</si>
  <si>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</si>
  <si>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</si>
  <si>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</si>
  <si>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</si>
  <si>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</si>
  <si>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</si>
  <si>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</si>
  <si>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</si>
  <si>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</si>
  <si>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</si>
  <si>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</si>
  <si>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</si>
  <si>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</si>
  <si>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</si>
  <si>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</si>
  <si>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</si>
  <si>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</si>
  <si>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</si>
  <si>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</si>
  <si>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</si>
  <si>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</si>
  <si>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</si>
  <si>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</si>
  <si>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</si>
  <si>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</si>
  <si>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</si>
  <si>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</si>
  <si>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</si>
  <si>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</si>
  <si>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</si>
  <si>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</si>
  <si>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</si>
  <si>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</si>
  <si>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</si>
  <si>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</si>
  <si>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</si>
  <si>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</si>
  <si>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</si>
  <si>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</si>
  <si>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</si>
  <si>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</si>
  <si>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</si>
  <si>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</si>
  <si>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</si>
  <si>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</si>
  <si>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</si>
  <si>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</si>
  <si>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</si>
  <si>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</si>
  <si>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</si>
  <si>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</si>
  <si>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</si>
  <si>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</si>
  <si>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</si>
  <si>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</si>
  <si>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</si>
  <si>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</si>
  <si>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</si>
  <si>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</si>
  <si>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</si>
  <si>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</si>
  <si>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</si>
  <si>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</si>
  <si>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</si>
  <si>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</si>
  <si>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</si>
  <si>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</si>
  <si>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</si>
  <si>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</si>
  <si>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</si>
  <si>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</si>
  <si>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</si>
  <si>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</si>
  <si>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</si>
  <si>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</si>
  <si>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</si>
  <si>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</si>
  <si>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</si>
  <si>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</si>
  <si>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</si>
  <si>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</si>
  <si>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</si>
  <si>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</si>
  <si>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</si>
  <si>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</si>
  <si>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</si>
  <si>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</si>
  <si>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</si>
  <si>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</si>
  <si>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</si>
  <si>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</si>
  <si>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</si>
  <si>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</si>
  <si>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</si>
  <si>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</si>
  <si>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</si>
  <si>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</si>
  <si>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</si>
  <si>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</si>
  <si>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</si>
  <si>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</si>
  <si>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</si>
  <si>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</si>
  <si>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</si>
  <si>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</si>
  <si>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</si>
  <si>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</si>
  <si>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</si>
  <si>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</si>
  <si>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</si>
  <si>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</si>
  <si>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</si>
  <si>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</si>
  <si>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</si>
  <si>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</si>
  <si>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</si>
  <si>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</si>
  <si>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</si>
  <si>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</si>
  <si>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</si>
  <si>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</si>
  <si>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</si>
  <si>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</si>
  <si>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</si>
  <si>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</si>
  <si>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</si>
  <si>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</si>
  <si>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</si>
  <si>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</si>
  <si>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</si>
  <si>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</si>
  <si>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</si>
  <si>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</si>
  <si>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</si>
  <si>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</si>
  <si>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</si>
  <si>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</si>
  <si>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</si>
  <si>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</si>
  <si>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</si>
  <si>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</si>
  <si>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</si>
  <si>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</si>
  <si>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</si>
  <si>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</si>
  <si>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</si>
  <si>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</si>
  <si>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</si>
  <si>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</si>
  <si>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</si>
  <si>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</si>
  <si>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</si>
  <si>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</si>
  <si>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</si>
  <si>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</si>
  <si>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</si>
  <si>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</si>
  <si>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</si>
  <si>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</si>
  <si>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</si>
  <si>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</si>
  <si>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</si>
  <si>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</si>
  <si>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</si>
  <si>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</si>
  <si>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</si>
  <si>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</si>
  <si>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</si>
  <si>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</si>
  <si>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</si>
  <si>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</si>
  <si>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</si>
  <si>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</si>
  <si>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</si>
  <si>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</si>
  <si>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</si>
  <si>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</si>
  <si>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</si>
  <si>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</si>
  <si>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</si>
  <si>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</si>
  <si>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</si>
  <si>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</si>
  <si>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</si>
  <si>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</si>
  <si>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</si>
  <si>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</si>
  <si>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</si>
  <si>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</si>
  <si>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</si>
  <si>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</si>
  <si>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</si>
  <si>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</si>
  <si>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</si>
  <si>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</si>
  <si>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</si>
  <si>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</si>
  <si>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</si>
  <si>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</si>
  <si>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</si>
  <si>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</si>
  <si>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</si>
  <si>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</si>
  <si>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</si>
  <si>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</si>
  <si>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</si>
  <si>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</si>
  <si>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</si>
  <si>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</si>
  <si>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</si>
  <si>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</si>
  <si>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</si>
  <si>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</si>
  <si>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</si>
  <si>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</si>
  <si>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</si>
  <si>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</si>
  <si>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</si>
  <si>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</si>
  <si>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</si>
  <si>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</si>
  <si>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</si>
  <si>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</si>
  <si>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</si>
  <si>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</si>
  <si>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</si>
  <si>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</si>
  <si>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</si>
  <si>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</si>
  <si>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</si>
  <si>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</si>
  <si>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</si>
  <si>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</si>
  <si>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</si>
  <si>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</si>
  <si>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</si>
  <si>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</si>
  <si>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</si>
  <si>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</si>
  <si>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</si>
  <si>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</si>
  <si>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</si>
  <si>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</si>
  <si>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</si>
  <si>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</si>
  <si>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</si>
  <si>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</si>
  <si>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</si>
  <si>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</si>
  <si>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</si>
  <si>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</si>
  <si>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</si>
  <si>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</si>
  <si>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</si>
  <si>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</si>
  <si>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</si>
  <si>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</si>
  <si>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</si>
  <si>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</si>
  <si>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</si>
  <si>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</si>
  <si>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</si>
  <si>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</si>
  <si>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</si>
  <si>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</si>
  <si>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</si>
  <si>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</si>
  <si>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</si>
  <si>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</si>
  <si>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</si>
  <si>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</si>
  <si>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</si>
  <si>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</si>
  <si>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</si>
  <si>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</si>
  <si>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</si>
  <si>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</si>
  <si>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</si>
  <si>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</si>
  <si>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</si>
  <si>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</si>
  <si>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</si>
  <si>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</si>
  <si>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</si>
  <si>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</si>
  <si>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</si>
  <si>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</si>
  <si>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</si>
  <si>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</si>
  <si>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</si>
  <si>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</si>
  <si>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</si>
  <si>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</si>
  <si>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</si>
  <si>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</si>
  <si>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</si>
  <si>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</si>
  <si>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</si>
  <si>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</si>
  <si>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</si>
  <si>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</si>
  <si>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</si>
  <si>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</si>
  <si>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</si>
  <si>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</si>
  <si>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</si>
  <si>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</si>
  <si>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</si>
  <si>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</si>
  <si>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</si>
  <si>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</si>
  <si>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</si>
  <si>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</si>
  <si>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</si>
  <si>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</si>
  <si>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</si>
  <si>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</si>
  <si>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</si>
  <si>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</si>
  <si>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</si>
  <si>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</si>
  <si>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</si>
  <si>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</si>
  <si>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</si>
  <si>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</si>
  <si>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</si>
  <si>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</si>
  <si>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</si>
  <si>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</si>
  <si>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</si>
  <si>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</si>
  <si>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</si>
  <si>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</si>
  <si>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</si>
  <si>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</si>
  <si>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</si>
  <si>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</si>
  <si>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</si>
  <si>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</si>
  <si>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</si>
  <si>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</si>
  <si>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</si>
  <si>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</si>
  <si>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</si>
  <si>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</si>
  <si>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</si>
  <si>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</si>
  <si>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</si>
  <si>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</si>
  <si>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</si>
  <si>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</si>
  <si>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</si>
  <si>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</si>
  <si>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</si>
  <si>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</si>
  <si>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</si>
  <si>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</si>
  <si>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</si>
  <si>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</si>
  <si>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</si>
  <si>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</si>
  <si>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</si>
  <si>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</si>
  <si>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</si>
  <si>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</si>
  <si>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</si>
  <si>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</si>
  <si>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</si>
  <si>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</si>
  <si>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</si>
  <si>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</si>
  <si>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</si>
  <si>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</si>
  <si>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</si>
  <si>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</si>
  <si>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</si>
  <si>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</si>
  <si>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</si>
  <si>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</si>
  <si>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</si>
  <si>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</si>
  <si>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</si>
  <si>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</si>
  <si>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</si>
  <si>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</si>
  <si>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</si>
  <si>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</si>
  <si>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</si>
  <si>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</si>
  <si>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</si>
  <si>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</si>
  <si>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</si>
  <si>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</si>
  <si>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</si>
  <si>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</si>
  <si>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</si>
  <si>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</si>
  <si>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</si>
  <si>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</si>
  <si>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</si>
  <si>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</si>
  <si>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</si>
  <si>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</si>
  <si>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</si>
  <si>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</si>
  <si>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</si>
  <si>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</si>
  <si>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</si>
  <si>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</si>
  <si>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</si>
  <si>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</si>
  <si>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</si>
  <si>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</si>
  <si>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</si>
  <si>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</si>
  <si>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</si>
  <si>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</si>
  <si>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</si>
  <si>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</si>
  <si>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</si>
  <si>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</si>
  <si>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</si>
  <si>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</si>
  <si>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</si>
  <si>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</si>
  <si>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</si>
  <si>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</si>
  <si>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</si>
  <si>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</si>
  <si>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</si>
  <si>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</si>
  <si>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</si>
  <si>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</si>
  <si>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</si>
  <si>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</si>
  <si>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</si>
  <si>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</si>
  <si>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</si>
  <si>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</si>
  <si>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</si>
  <si>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</si>
  <si>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</si>
  <si>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</si>
  <si>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</si>
  <si>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</si>
  <si>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</si>
  <si>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</si>
  <si>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</si>
  <si>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</si>
  <si>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</si>
  <si>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</si>
  <si>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</si>
  <si>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</si>
  <si>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</si>
  <si>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</si>
  <si>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</si>
  <si>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</si>
  <si>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</si>
  <si>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</si>
  <si>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</si>
  <si>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</si>
  <si>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</si>
  <si>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</si>
  <si>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</si>
  <si>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</si>
  <si>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</si>
  <si>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</si>
  <si>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</si>
  <si>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</si>
  <si>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</si>
  <si>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</si>
  <si>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</si>
  <si>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</si>
  <si>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</si>
  <si>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</si>
  <si>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</si>
  <si>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</si>
  <si>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</si>
  <si>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</si>
  <si>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</si>
  <si>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</si>
  <si>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</si>
  <si>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</si>
  <si>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</si>
  <si>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</si>
  <si>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</si>
  <si>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</si>
  <si>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</si>
  <si>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</si>
  <si>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</si>
  <si>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</si>
  <si>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</si>
  <si>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</si>
  <si>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</si>
  <si>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</si>
  <si>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</si>
  <si>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</si>
  <si>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</si>
  <si>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</si>
  <si>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</si>
  <si>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</si>
  <si>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</si>
  <si>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</si>
  <si>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</si>
  <si>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</si>
  <si>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</si>
  <si>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</si>
  <si>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</si>
  <si>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</si>
  <si>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</si>
  <si>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</si>
  <si>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</si>
  <si>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</si>
  <si>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</si>
  <si>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</si>
  <si>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</si>
  <si>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</si>
  <si>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</si>
  <si>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</si>
  <si>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</si>
  <si>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</si>
  <si>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</si>
  <si>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</si>
  <si>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</si>
  <si>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</si>
  <si>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</si>
  <si>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</si>
  <si>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</si>
  <si>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</si>
  <si>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</si>
  <si>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</si>
  <si>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</si>
  <si>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</si>
  <si>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</si>
  <si>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</si>
  <si>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</si>
  <si>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</si>
  <si>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</si>
  <si>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</si>
  <si>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</si>
  <si>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</si>
  <si>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</si>
  <si>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</si>
  <si>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</si>
  <si>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</si>
  <si>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</si>
  <si>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</si>
  <si>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</si>
  <si>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</si>
  <si>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</si>
  <si>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</si>
  <si>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</si>
  <si>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</si>
  <si>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</si>
  <si>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</si>
  <si>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</si>
  <si>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</si>
  <si>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</si>
  <si>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</si>
  <si>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</si>
  <si>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</si>
  <si>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</si>
  <si>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</si>
  <si>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</si>
  <si>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</si>
  <si>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</si>
  <si>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</si>
  <si>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</si>
  <si>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</si>
  <si>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</si>
  <si>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</si>
  <si>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</si>
  <si>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</si>
  <si>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</si>
  <si>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</si>
  <si>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</si>
  <si>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</si>
  <si>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</si>
  <si>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</si>
  <si>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</si>
  <si>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</si>
  <si>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</si>
  <si>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</si>
  <si>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</si>
  <si>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</si>
  <si>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</si>
  <si>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</si>
  <si>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</si>
  <si>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</si>
  <si>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</si>
  <si>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 xml:space="preserve"> Þ»Ýù»ñÇ ¨ ßÇÝáõÃÛáõÝÝ»ñÇ Ï³åÇï³É í»ñ³Ýáñá·áõÙ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</si>
  <si>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</si>
  <si>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</si>
  <si>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</si>
  <si>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</si>
  <si>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</si>
  <si>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</si>
  <si>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</si>
  <si>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</si>
  <si>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</si>
  <si>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</si>
  <si>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</si>
  <si>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</si>
  <si>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</si>
  <si>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</si>
  <si>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</si>
  <si>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</si>
  <si>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</si>
  <si>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</si>
  <si>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</si>
  <si>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</si>
  <si>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</si>
  <si>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</si>
  <si>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</si>
  <si>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</si>
  <si>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</si>
  <si>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</si>
  <si>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</si>
  <si>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</si>
  <si>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</si>
  <si>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</si>
  <si>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</si>
  <si>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</si>
  <si>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</si>
  <si>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</si>
  <si>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</si>
  <si>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</si>
  <si>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</si>
  <si>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</si>
  <si>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</si>
  <si>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</si>
  <si>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</si>
  <si>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</si>
  <si>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</si>
  <si>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</si>
  <si>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</si>
  <si>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</si>
  <si>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</si>
  <si>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</si>
  <si>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</si>
  <si>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</si>
  <si>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</si>
  <si>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</si>
  <si>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</si>
  <si>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</si>
  <si>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</si>
  <si>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</si>
  <si>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</si>
  <si>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</si>
  <si>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</si>
  <si>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</si>
  <si>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</si>
  <si>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</si>
  <si>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</si>
  <si>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</si>
  <si>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</si>
  <si>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</si>
  <si>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</si>
  <si>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</si>
  <si>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t>-¶ñ³ë»ÝÛ³Ï³ÛÇÝ ÝÛáõÃ»ñ ¨ Ñ³·áõëï</t>
  </si>
  <si>
    <r>
      <t>ÀÜ¸Ð²Üàôð ´ÜàôÚÂÆ Ð²Üð²ÚÆÜ Ì²è²ÚàôÂÚàôÜÜºð, ³Û¹ ÃíáõÙ`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</si>
  <si>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</si>
  <si>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</si>
  <si>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</si>
  <si>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</si>
  <si>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</si>
  <si>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</si>
  <si>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</si>
  <si>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</si>
  <si>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</si>
  <si>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</si>
  <si>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r>
      <t xml:space="preserve">ä²Þîä²ÜàôÂÚàôÜ, ³Û¹ ÃíáõÙ` </t>
    </r>
    <r>
      <rPr>
        <b/>
        <sz val="8"/>
        <rFont val="Arial Armenian"/>
        <family val="2"/>
      </rPr>
      <t>(ïáÕ2210+2220+ïáÕ2230+ïáÕ2240+ïáÕ2250)</t>
    </r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</si>
  <si>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</si>
  <si>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</si>
  <si>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</si>
  <si>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</si>
  <si>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</si>
  <si>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Armenian"/>
        <family val="2"/>
      </rPr>
      <t>(ïáÕ2310+ïáÕ2320+ïáÕ2330+ïáÕ2340+ïáÕ2350+ïáÕ2360+ïáÕ2370)</t>
    </r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</si>
  <si>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</si>
  <si>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</si>
  <si>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</si>
  <si>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</si>
  <si>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</si>
  <si>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</si>
  <si>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</si>
  <si>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r>
      <t>îÜîºê²Î²Ü Ð²ð²´ºðàôÂÚàôÜÜºð, ³Û¹ ÃíáõÙ`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</si>
  <si>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</si>
  <si>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</si>
  <si>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-ÐáÕÇ Çñ³óáõÙÇó Ùáõïù»ñ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</si>
  <si>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</si>
  <si>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</si>
  <si>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</si>
  <si>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</si>
  <si>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</si>
  <si>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</si>
  <si>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</si>
  <si>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r>
      <t xml:space="preserve">Þðæ²Î² ØÆæ²ì²ÚðÆ ä²Þîä²ÜàôÂÚàôÜ, 
³Û¹ ÃíáõÙ` </t>
    </r>
    <r>
      <rPr>
        <b/>
        <sz val="8"/>
        <rFont val="Arial Armenian"/>
        <family val="2"/>
      </rPr>
      <t>(ïáÕ2510+ïáÕ2520+ïáÕ2530+ïáÕ2540+ïáÕ2550+ïáÕ2560)</t>
    </r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</si>
  <si>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</si>
  <si>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</si>
  <si>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</si>
  <si>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</si>
  <si>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</si>
  <si>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</si>
  <si>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r>
      <t xml:space="preserve">´Ü²Î²ð²Ü²ÚÆÜ ÞÆÜ²ð²ðàôÂÚàôÜ ºì ÎàØàôÜ²È Ì²è²ÚàôÂÚàôÜ, ³Û¹ ÃíáõÙ` </t>
    </r>
    <r>
      <rPr>
        <b/>
        <sz val="8"/>
        <rFont val="Arial Armenian"/>
        <family val="2"/>
      </rPr>
      <t>(ïáÕ3610+ïáÕ3620+ïáÕ3630+ïáÕ3640+ïáÕ3650+ïáÕ3660)</t>
    </r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</si>
  <si>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</si>
  <si>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</si>
  <si>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</si>
  <si>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</si>
  <si>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</si>
  <si>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</si>
  <si>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r>
      <t xml:space="preserve"> â²ðºÜò²ì²Ü  </t>
    </r>
    <r>
      <rPr>
        <b/>
        <i/>
        <sz val="14"/>
        <rFont val="Arial Armenian"/>
        <family val="2"/>
      </rPr>
      <t xml:space="preserve"> Ð²Ø²ÚÜøÆ</t>
    </r>
  </si>
  <si>
    <r>
      <t xml:space="preserve">Ð³ëï³ïí³Í ¿ </t>
    </r>
    <r>
      <rPr>
        <i/>
        <sz val="18"/>
        <rFont val="Arial Armenian"/>
        <family val="2"/>
      </rPr>
      <t xml:space="preserve"> </t>
    </r>
    <r>
      <rPr>
        <sz val="14"/>
        <rFont val="Arial Armenian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</si>
  <si>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Armenian"/>
        <family val="2"/>
      </rPr>
      <t xml:space="preserve">                         </t>
    </r>
    <r>
      <rPr>
        <b/>
        <i/>
        <sz val="14"/>
        <rFont val="Arial Armenian"/>
        <family val="2"/>
      </rPr>
      <t>Ð.Î.Þ²Ð¶²È¸Ú²Ü</t>
    </r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</si>
  <si>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</si>
  <si>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</si>
  <si>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r>
      <t>²èàÔæ²ä²ÐàôÂÚàôÜ, ³Û¹ ÃíáõÙ`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</si>
  <si>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</si>
  <si>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</si>
  <si>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</si>
  <si>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</si>
  <si>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</si>
  <si>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</si>
  <si>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r>
      <t xml:space="preserve">Ð²Ü¶Æêî, ØÞ²ÎàôÚÂ ºì ÎðàÜ, ³Û¹ ÃíáõÙ`
</t>
    </r>
    <r>
      <rPr>
        <b/>
        <sz val="8"/>
        <rFont val="Arial Armenian"/>
        <family val="2"/>
      </rPr>
      <t>(ïáÕ2810+ïáÕ2820+ïáÕ2830+ïáÕ2840+ïáÕ2850+ïáÕ2860)</t>
    </r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</si>
  <si>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</si>
  <si>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</si>
  <si>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</si>
  <si>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</si>
  <si>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</si>
  <si>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</si>
  <si>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</si>
  <si>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
</t>
    </r>
    <r>
      <rPr>
        <b/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</si>
  <si>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</si>
  <si>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</si>
  <si>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</si>
  <si>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</si>
  <si>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</si>
  <si>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</si>
  <si>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</si>
  <si>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</si>
  <si>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</si>
  <si>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</si>
  <si>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</si>
  <si>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</si>
  <si>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</si>
  <si>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</si>
  <si>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</si>
  <si>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</si>
  <si>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</si>
  <si>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</si>
  <si>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r>
      <t xml:space="preserve">ÐÆØÜ²Î²Ü ´²ÄÆÜÜºðÆÜ â¸²êìàÔ ä²Ðàôêî²ÚÆÜ üàÜ¸ºð, ³Û¹ ÃíáõÙ`
 </t>
    </r>
    <r>
      <rPr>
        <b/>
        <sz val="8"/>
        <rFont val="Arial Armenian"/>
        <family val="2"/>
      </rPr>
      <t>(ïáÕ3110)</t>
    </r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</si>
  <si>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</si>
  <si>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</si>
  <si>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-êáõµëÇ¹Ç³Ý»ñ áã-ýÇÝ³Ýë³Ï³Ý å»ï³Ï³Ý (h³Ù³ÛÝù³ÛÇÝ) Ï³½Ù³Ï»ñåáõÃÛáõÝÝ»ñÇÝ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</si>
  <si>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</si>
  <si>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</si>
  <si>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</si>
  <si>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</si>
  <si>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</si>
  <si>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</si>
  <si>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</si>
  <si>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</si>
  <si>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</si>
  <si>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</si>
  <si>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</si>
  <si>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</si>
  <si>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</si>
  <si>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</si>
  <si>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</si>
  <si>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</si>
  <si>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</si>
  <si>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</si>
  <si>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</si>
  <si>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</si>
  <si>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</si>
  <si>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</si>
  <si>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</si>
  <si>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</si>
  <si>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</si>
  <si>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</si>
  <si>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</si>
  <si>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</si>
  <si>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</si>
  <si>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</si>
  <si>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</si>
  <si>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</si>
  <si>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</si>
  <si>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</si>
  <si>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</si>
  <si>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</si>
  <si>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</si>
  <si>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</si>
  <si>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</si>
  <si>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</si>
  <si>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</si>
  <si>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</si>
  <si>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</si>
  <si>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</si>
  <si>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</si>
  <si>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</si>
  <si>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</si>
  <si>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</si>
  <si>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</si>
  <si>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 xml:space="preserve"> -ØáÝï³Åí³Í ë³ñù³íáñáõÙÝ»ñ</t>
  </si>
  <si>
    <t>Ö³Ý³å³ñÑ³ÛÇÝ ïñ³Ýëåáñï</t>
  </si>
  <si>
    <t>ՀՀ ՖԻՆԱՆՍՆԵՐԻ ՆԱԽԱՐԱՐՈՒԹՅՈՒՆ ԿԵՆՏՐՈՆԱԿԱՆ ԳԱՆՁԱՊԵՏԱՐԱՆ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</si>
  <si>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</si>
  <si>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</si>
  <si>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</si>
  <si>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</si>
  <si>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</si>
  <si>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</si>
  <si>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>2019 Âì²Î²ÜÆ ´Úàôæº</t>
  </si>
  <si>
    <t>³í³·³Ýáõ 2018Ã.¹»Ïï»Ùµ»ñÇ _14_-Ç ÃÇí  _87_ - Ü áñáßÙ³Ùµ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</si>
  <si>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</si>
  <si>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</si>
  <si>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</si>
  <si>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</si>
  <si>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</si>
  <si>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</si>
  <si>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</si>
  <si>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</si>
  <si>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</si>
  <si>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</si>
  <si>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</si>
  <si>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</si>
  <si>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</si>
  <si>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</si>
  <si>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</si>
  <si>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</si>
  <si>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</si>
  <si>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</si>
  <si>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</si>
  <si>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</si>
  <si>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</si>
  <si>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</si>
  <si>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</si>
  <si>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</si>
  <si>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</si>
  <si>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</si>
  <si>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</si>
  <si>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</si>
  <si>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</si>
  <si>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</si>
  <si>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</si>
  <si>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</si>
  <si>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</si>
  <si>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</si>
  <si>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</si>
  <si>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</si>
  <si>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</si>
  <si>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</si>
  <si>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</si>
  <si>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</si>
  <si>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</si>
  <si>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</si>
  <si>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</si>
  <si>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</si>
  <si>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</si>
  <si>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</si>
  <si>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</si>
  <si>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</si>
  <si>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</si>
  <si>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</si>
  <si>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</si>
  <si>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</si>
  <si>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</si>
  <si>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</si>
  <si>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</si>
  <si>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</si>
  <si>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</si>
  <si>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</si>
  <si>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</si>
  <si>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</si>
  <si>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</si>
  <si>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</si>
  <si>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</si>
  <si>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</si>
  <si>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</si>
  <si>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</si>
  <si>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</si>
  <si>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</si>
  <si>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</si>
  <si>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</si>
  <si>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</si>
  <si>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</si>
  <si>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</si>
  <si>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</si>
  <si>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</si>
  <si>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</si>
  <si>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 xml:space="preserve"> -Þ»Ýù»ñÇ ¨ ßÇÝáõÃÛáõÝÝ»ñÇ Ï³åÇï³É í»ñ³Ýáñá·áõÙ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</si>
</sst>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</numFmts>
  <fonts count="8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7"/>
      <name val="Arial Armenian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18"/>
      <name val="Arial Armenian"/>
      <family val="2"/>
    </font>
    <font>
      <b/>
      <i/>
      <u val="single"/>
      <sz val="18"/>
      <name val="Arial Armenian"/>
      <family val="2"/>
    </font>
    <font>
      <b/>
      <i/>
      <u val="single"/>
      <sz val="10"/>
      <name val="Arial Armenian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8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49" fontId="8" fillId="0" borderId="2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8" fillId="0" borderId="22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left" vertical="top" wrapText="1" readingOrder="1"/>
    </xf>
    <xf numFmtId="0" fontId="13" fillId="0" borderId="21" xfId="0" applyNumberFormat="1" applyFont="1" applyFill="1" applyBorder="1" applyAlignment="1">
      <alignment horizontal="left" vertical="top" wrapText="1" readingOrder="1"/>
    </xf>
    <xf numFmtId="0" fontId="12" fillId="0" borderId="21" xfId="0" applyNumberFormat="1" applyFont="1" applyFill="1" applyBorder="1" applyAlignment="1">
      <alignment vertical="center" wrapText="1" readingOrder="1"/>
    </xf>
    <xf numFmtId="0" fontId="13" fillId="0" borderId="2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2" fillId="0" borderId="22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0" fontId="18" fillId="0" borderId="18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top"/>
    </xf>
    <xf numFmtId="49" fontId="4" fillId="0" borderId="33" xfId="0" applyNumberFormat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36" xfId="0" applyNumberFormat="1" applyFont="1" applyFill="1" applyBorder="1" applyAlignment="1">
      <alignment horizontal="center" vertical="center" wrapText="1" readingOrder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vertical="top" wrapText="1"/>
    </xf>
    <xf numFmtId="0" fontId="4" fillId="33" borderId="46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49" fontId="17" fillId="33" borderId="40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center" vertical="center"/>
    </xf>
    <xf numFmtId="49" fontId="12" fillId="33" borderId="40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48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center" wrapText="1"/>
    </xf>
    <xf numFmtId="0" fontId="13" fillId="33" borderId="36" xfId="0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vertical="top" wrapText="1"/>
    </xf>
    <xf numFmtId="49" fontId="13" fillId="0" borderId="21" xfId="0" applyNumberFormat="1" applyFont="1" applyFill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3" fillId="0" borderId="36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center" wrapText="1"/>
    </xf>
    <xf numFmtId="49" fontId="21" fillId="0" borderId="22" xfId="0" applyNumberFormat="1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1" fillId="0" borderId="49" xfId="0" applyNumberFormat="1" applyFont="1" applyFill="1" applyBorder="1" applyAlignment="1">
      <alignment vertical="center" wrapText="1"/>
    </xf>
    <xf numFmtId="49" fontId="22" fillId="0" borderId="36" xfId="0" applyNumberFormat="1" applyFont="1" applyFill="1" applyBorder="1" applyAlignment="1">
      <alignment vertical="center" wrapText="1"/>
    </xf>
    <xf numFmtId="49" fontId="23" fillId="0" borderId="21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center" wrapText="1"/>
    </xf>
    <xf numFmtId="0" fontId="17" fillId="0" borderId="21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49" fontId="22" fillId="0" borderId="13" xfId="0" applyNumberFormat="1" applyFont="1" applyFill="1" applyBorder="1" applyAlignment="1">
      <alignment vertical="center" wrapText="1"/>
    </xf>
    <xf numFmtId="0" fontId="12" fillId="33" borderId="51" xfId="0" applyFont="1" applyFill="1" applyBorder="1" applyAlignment="1">
      <alignment horizontal="left" vertical="top" wrapText="1"/>
    </xf>
    <xf numFmtId="0" fontId="17" fillId="0" borderId="36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21" xfId="0" applyNumberFormat="1" applyFont="1" applyFill="1" applyBorder="1" applyAlignment="1">
      <alignment vertical="top" wrapText="1"/>
    </xf>
    <xf numFmtId="49" fontId="24" fillId="0" borderId="36" xfId="0" applyNumberFormat="1" applyFont="1" applyFill="1" applyBorder="1" applyAlignment="1">
      <alignment vertical="top" wrapText="1"/>
    </xf>
    <xf numFmtId="49" fontId="21" fillId="0" borderId="36" xfId="0" applyNumberFormat="1" applyFont="1" applyFill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4" fillId="33" borderId="19" xfId="0" applyFont="1" applyFill="1" applyBorder="1" applyAlignment="1">
      <alignment horizontal="center"/>
    </xf>
    <xf numFmtId="49" fontId="23" fillId="0" borderId="49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Continuous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 quotePrefix="1">
      <alignment horizontal="center" vertical="center"/>
    </xf>
    <xf numFmtId="0" fontId="2" fillId="0" borderId="5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49" fontId="1" fillId="0" borderId="15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vertical="center"/>
    </xf>
    <xf numFmtId="49" fontId="1" fillId="0" borderId="53" xfId="0" applyNumberFormat="1" applyFont="1" applyFill="1" applyBorder="1" applyAlignment="1" quotePrefix="1">
      <alignment horizontal="center" vertical="center"/>
    </xf>
    <xf numFmtId="0" fontId="1" fillId="0" borderId="53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 quotePrefix="1">
      <alignment horizontal="center" vertical="center"/>
    </xf>
    <xf numFmtId="0" fontId="1" fillId="0" borderId="54" xfId="0" applyNumberFormat="1" applyFont="1" applyFill="1" applyBorder="1" applyAlignment="1">
      <alignment horizontal="left" vertical="center" wrapText="1" indent="1"/>
    </xf>
    <xf numFmtId="0" fontId="1" fillId="0" borderId="5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left" vertical="center" wrapText="1" indent="3"/>
    </xf>
    <xf numFmtId="0" fontId="1" fillId="0" borderId="54" xfId="0" applyFont="1" applyFill="1" applyBorder="1" applyAlignment="1">
      <alignment horizontal="left" vertical="center" wrapText="1" indent="2"/>
    </xf>
    <xf numFmtId="49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49" fontId="1" fillId="0" borderId="52" xfId="0" applyNumberFormat="1" applyFont="1" applyFill="1" applyBorder="1" applyAlignment="1" quotePrefix="1">
      <alignment horizontal="center" vertical="center"/>
    </xf>
    <xf numFmtId="0" fontId="1" fillId="0" borderId="52" xfId="0" applyNumberFormat="1" applyFont="1" applyFill="1" applyBorder="1" applyAlignment="1">
      <alignment horizontal="left" vertical="center" wrapText="1" indent="1"/>
    </xf>
    <xf numFmtId="0" fontId="1" fillId="0" borderId="53" xfId="0" applyFont="1" applyFill="1" applyBorder="1" applyAlignment="1">
      <alignment horizontal="left" vertical="center" wrapText="1" indent="2"/>
    </xf>
    <xf numFmtId="49" fontId="2" fillId="0" borderId="53" xfId="0" applyNumberFormat="1" applyFont="1" applyFill="1" applyBorder="1" applyAlignment="1" quotePrefix="1">
      <alignment horizontal="center" vertical="center"/>
    </xf>
    <xf numFmtId="1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 quotePrefix="1">
      <alignment horizontal="center" vertical="center"/>
    </xf>
    <xf numFmtId="0" fontId="1" fillId="0" borderId="54" xfId="0" applyFont="1" applyFill="1" applyBorder="1" applyAlignment="1">
      <alignment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left" vertical="center" wrapText="1" indent="2"/>
    </xf>
    <xf numFmtId="1" fontId="1" fillId="0" borderId="54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0" fontId="28" fillId="33" borderId="51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3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0" fontId="12" fillId="33" borderId="40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vertical="top" wrapText="1"/>
    </xf>
    <xf numFmtId="49" fontId="17" fillId="33" borderId="51" xfId="0" applyNumberFormat="1" applyFont="1" applyFill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/>
    </xf>
    <xf numFmtId="49" fontId="17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vertical="top" wrapText="1"/>
    </xf>
    <xf numFmtId="0" fontId="32" fillId="0" borderId="0" xfId="0" applyFont="1" applyFill="1" applyAlignment="1">
      <alignment vertical="center"/>
    </xf>
    <xf numFmtId="209" fontId="14" fillId="0" borderId="18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/>
    </xf>
    <xf numFmtId="209" fontId="14" fillId="0" borderId="16" xfId="0" applyNumberFormat="1" applyFont="1" applyFill="1" applyBorder="1" applyAlignment="1">
      <alignment/>
    </xf>
    <xf numFmtId="211" fontId="14" fillId="0" borderId="16" xfId="60" applyNumberFormat="1" applyFont="1" applyFill="1" applyBorder="1" applyAlignment="1">
      <alignment/>
    </xf>
    <xf numFmtId="211" fontId="14" fillId="0" borderId="21" xfId="0" applyNumberFormat="1" applyFont="1" applyFill="1" applyBorder="1" applyAlignment="1">
      <alignment/>
    </xf>
    <xf numFmtId="0" fontId="1" fillId="0" borderId="52" xfId="0" applyFont="1" applyFill="1" applyBorder="1" applyAlignment="1">
      <alignment horizontal="right" vertical="center" wrapText="1"/>
    </xf>
    <xf numFmtId="209" fontId="1" fillId="0" borderId="15" xfId="0" applyNumberFormat="1" applyFont="1" applyFill="1" applyBorder="1" applyAlignment="1">
      <alignment horizontal="right" vertical="center"/>
    </xf>
    <xf numFmtId="209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209" fontId="1" fillId="0" borderId="15" xfId="60" applyNumberFormat="1" applyFont="1" applyFill="1" applyBorder="1" applyAlignment="1">
      <alignment horizontal="right" vertical="center"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36" xfId="0" applyNumberFormat="1" applyFont="1" applyFill="1" applyBorder="1" applyAlignment="1">
      <alignment vertical="center"/>
    </xf>
    <xf numFmtId="209" fontId="14" fillId="0" borderId="14" xfId="0" applyNumberFormat="1" applyFont="1" applyFill="1" applyBorder="1" applyAlignment="1">
      <alignment vertical="center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 horizontal="right" vertical="center"/>
    </xf>
    <xf numFmtId="209" fontId="14" fillId="0" borderId="18" xfId="0" applyNumberFormat="1" applyFont="1" applyFill="1" applyBorder="1" applyAlignment="1">
      <alignment horizontal="right" vertical="center"/>
    </xf>
    <xf numFmtId="209" fontId="18" fillId="0" borderId="18" xfId="0" applyNumberFormat="1" applyFont="1" applyFill="1" applyBorder="1" applyAlignment="1">
      <alignment/>
    </xf>
    <xf numFmtId="0" fontId="14" fillId="0" borderId="36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/>
    </xf>
    <xf numFmtId="0" fontId="14" fillId="0" borderId="21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209" fontId="14" fillId="0" borderId="21" xfId="0" applyNumberFormat="1" applyFont="1" applyFill="1" applyBorder="1" applyAlignment="1">
      <alignment horizontal="right"/>
    </xf>
    <xf numFmtId="209" fontId="14" fillId="0" borderId="18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209" fontId="1" fillId="0" borderId="0" xfId="0" applyNumberFormat="1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62" xfId="0" applyFont="1" applyBorder="1" applyAlignment="1">
      <alignment/>
    </xf>
    <xf numFmtId="209" fontId="1" fillId="0" borderId="18" xfId="0" applyNumberFormat="1" applyFont="1" applyBorder="1" applyAlignment="1">
      <alignment/>
    </xf>
    <xf numFmtId="0" fontId="1" fillId="0" borderId="27" xfId="0" applyFont="1" applyBorder="1" applyAlignment="1">
      <alignment/>
    </xf>
    <xf numFmtId="209" fontId="1" fillId="0" borderId="13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 readingOrder="1"/>
    </xf>
    <xf numFmtId="203" fontId="1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 wrapText="1" readingOrder="1"/>
    </xf>
    <xf numFmtId="203" fontId="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horizontal="left" vertical="top" wrapText="1" readingOrder="1"/>
    </xf>
    <xf numFmtId="0" fontId="16" fillId="0" borderId="15" xfId="0" applyNumberFormat="1" applyFont="1" applyFill="1" applyBorder="1" applyAlignment="1">
      <alignment horizontal="left" vertical="top" wrapText="1" readingOrder="1"/>
    </xf>
    <xf numFmtId="0" fontId="17" fillId="0" borderId="15" xfId="0" applyNumberFormat="1" applyFont="1" applyFill="1" applyBorder="1" applyAlignment="1">
      <alignment horizontal="left" vertical="top" wrapText="1" readingOrder="1"/>
    </xf>
    <xf numFmtId="203" fontId="6" fillId="0" borderId="15" xfId="0" applyNumberFormat="1" applyFont="1" applyFill="1" applyBorder="1" applyAlignment="1">
      <alignment vertical="top" wrapText="1"/>
    </xf>
    <xf numFmtId="209" fontId="2" fillId="0" borderId="15" xfId="0" applyNumberFormat="1" applyFont="1" applyFill="1" applyBorder="1" applyAlignment="1">
      <alignment horizontal="right"/>
    </xf>
    <xf numFmtId="49" fontId="17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horizontal="justify" vertical="top" wrapText="1" readingOrder="1"/>
    </xf>
    <xf numFmtId="0" fontId="17" fillId="0" borderId="15" xfId="0" applyNumberFormat="1" applyFont="1" applyFill="1" applyBorder="1" applyAlignment="1">
      <alignment vertical="top" wrapText="1" readingOrder="1"/>
    </xf>
    <xf numFmtId="203" fontId="16" fillId="0" borderId="15" xfId="0" applyNumberFormat="1" applyFont="1" applyFill="1" applyBorder="1" applyAlignment="1">
      <alignment vertical="top" wrapText="1"/>
    </xf>
    <xf numFmtId="0" fontId="17" fillId="0" borderId="21" xfId="0" applyNumberFormat="1" applyFont="1" applyFill="1" applyBorder="1" applyAlignment="1">
      <alignment horizontal="left" vertical="top" wrapText="1" readingOrder="1"/>
    </xf>
    <xf numFmtId="203" fontId="6" fillId="0" borderId="11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horizontal="center" vertical="top" wrapText="1" readingOrder="1"/>
    </xf>
    <xf numFmtId="49" fontId="21" fillId="0" borderId="15" xfId="0" applyNumberFormat="1" applyFont="1" applyFill="1" applyBorder="1" applyAlignment="1">
      <alignment vertical="top" wrapText="1"/>
    </xf>
    <xf numFmtId="202" fontId="6" fillId="0" borderId="15" xfId="0" applyNumberFormat="1" applyFont="1" applyFill="1" applyBorder="1" applyAlignment="1">
      <alignment vertical="top" wrapText="1"/>
    </xf>
    <xf numFmtId="203" fontId="6" fillId="0" borderId="16" xfId="0" applyNumberFormat="1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216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45" fillId="0" borderId="0" xfId="0" applyNumberFormat="1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center" vertical="top"/>
      <protection locked="0"/>
    </xf>
    <xf numFmtId="49" fontId="46" fillId="0" borderId="0" xfId="0" applyNumberFormat="1" applyFont="1" applyAlignment="1" applyProtection="1">
      <alignment horizontal="center" vertical="top"/>
      <protection locked="0"/>
    </xf>
    <xf numFmtId="209" fontId="2" fillId="0" borderId="53" xfId="0" applyNumberFormat="1" applyFont="1" applyFill="1" applyBorder="1" applyAlignment="1">
      <alignment horizontal="center" vertical="center" wrapText="1"/>
    </xf>
    <xf numFmtId="20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top" wrapText="1"/>
    </xf>
    <xf numFmtId="209" fontId="1" fillId="0" borderId="63" xfId="0" applyNumberFormat="1" applyFont="1" applyFill="1" applyBorder="1" applyAlignment="1">
      <alignment horizontal="center" vertical="center"/>
    </xf>
    <xf numFmtId="209" fontId="1" fillId="0" borderId="63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" fillId="0" borderId="49" xfId="0" applyNumberFormat="1" applyFont="1" applyBorder="1" applyAlignment="1">
      <alignment/>
    </xf>
    <xf numFmtId="209" fontId="1" fillId="0" borderId="64" xfId="0" applyNumberFormat="1" applyFont="1" applyBorder="1" applyAlignment="1">
      <alignment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right" vertical="center"/>
    </xf>
    <xf numFmtId="2" fontId="2" fillId="0" borderId="52" xfId="0" applyNumberFormat="1" applyFont="1" applyFill="1" applyBorder="1" applyAlignment="1">
      <alignment horizontal="right" vertical="center"/>
    </xf>
    <xf numFmtId="2" fontId="2" fillId="0" borderId="54" xfId="0" applyNumberFormat="1" applyFont="1" applyFill="1" applyBorder="1" applyAlignment="1">
      <alignment horizontal="right" vertical="center"/>
    </xf>
    <xf numFmtId="2" fontId="1" fillId="0" borderId="53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 wrapText="1"/>
    </xf>
    <xf numFmtId="2" fontId="1" fillId="0" borderId="53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53" xfId="0" applyNumberFormat="1" applyFont="1" applyFill="1" applyBorder="1" applyAlignment="1">
      <alignment vertical="center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right" vertical="center"/>
    </xf>
    <xf numFmtId="2" fontId="1" fillId="0" borderId="14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49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21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/>
    </xf>
    <xf numFmtId="2" fontId="2" fillId="0" borderId="62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61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 wrapText="1"/>
    </xf>
    <xf numFmtId="209" fontId="2" fillId="0" borderId="15" xfId="0" applyNumberFormat="1" applyFont="1" applyFill="1" applyBorder="1" applyAlignment="1">
      <alignment horizontal="center" vertical="center"/>
    </xf>
    <xf numFmtId="209" fontId="1" fillId="0" borderId="16" xfId="0" applyNumberFormat="1" applyFont="1" applyBorder="1" applyAlignment="1">
      <alignment/>
    </xf>
    <xf numFmtId="209" fontId="2" fillId="0" borderId="41" xfId="0" applyNumberFormat="1" applyFont="1" applyBorder="1" applyAlignment="1">
      <alignment/>
    </xf>
    <xf numFmtId="209" fontId="1" fillId="0" borderId="41" xfId="0" applyNumberFormat="1" applyFont="1" applyBorder="1" applyAlignment="1">
      <alignment/>
    </xf>
    <xf numFmtId="209" fontId="1" fillId="0" borderId="14" xfId="0" applyNumberFormat="1" applyFont="1" applyBorder="1" applyAlignment="1">
      <alignment/>
    </xf>
    <xf numFmtId="209" fontId="1" fillId="0" borderId="22" xfId="0" applyNumberFormat="1" applyFont="1" applyBorder="1" applyAlignment="1">
      <alignment/>
    </xf>
    <xf numFmtId="209" fontId="2" fillId="0" borderId="13" xfId="0" applyNumberFormat="1" applyFont="1" applyBorder="1" applyAlignment="1">
      <alignment/>
    </xf>
    <xf numFmtId="209" fontId="1" fillId="0" borderId="36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3" xfId="0" applyNumberFormat="1" applyFont="1" applyBorder="1" applyAlignment="1">
      <alignment horizontal="right" vertical="center"/>
    </xf>
    <xf numFmtId="209" fontId="2" fillId="0" borderId="41" xfId="0" applyNumberFormat="1" applyFont="1" applyBorder="1" applyAlignment="1">
      <alignment horizontal="center" vertical="center"/>
    </xf>
    <xf numFmtId="209" fontId="2" fillId="0" borderId="42" xfId="0" applyNumberFormat="1" applyFont="1" applyBorder="1" applyAlignment="1">
      <alignment horizontal="right" vertical="center"/>
    </xf>
    <xf numFmtId="209" fontId="1" fillId="0" borderId="42" xfId="0" applyNumberFormat="1" applyFont="1" applyBorder="1" applyAlignment="1">
      <alignment/>
    </xf>
    <xf numFmtId="209" fontId="2" fillId="0" borderId="36" xfId="0" applyNumberFormat="1" applyFont="1" applyBorder="1" applyAlignment="1">
      <alignment/>
    </xf>
    <xf numFmtId="209" fontId="2" fillId="0" borderId="14" xfId="0" applyNumberFormat="1" applyFont="1" applyBorder="1" applyAlignment="1">
      <alignment horizontal="center"/>
    </xf>
    <xf numFmtId="209" fontId="1" fillId="0" borderId="51" xfId="0" applyNumberFormat="1" applyFont="1" applyBorder="1" applyAlignment="1">
      <alignment/>
    </xf>
    <xf numFmtId="209" fontId="1" fillId="0" borderId="62" xfId="0" applyNumberFormat="1" applyFont="1" applyBorder="1" applyAlignment="1">
      <alignment/>
    </xf>
    <xf numFmtId="209" fontId="1" fillId="0" borderId="61" xfId="0" applyNumberFormat="1" applyFont="1" applyBorder="1" applyAlignment="1">
      <alignment/>
    </xf>
    <xf numFmtId="209" fontId="1" fillId="0" borderId="27" xfId="0" applyNumberFormat="1" applyFont="1" applyBorder="1" applyAlignment="1">
      <alignment/>
    </xf>
    <xf numFmtId="209" fontId="2" fillId="0" borderId="27" xfId="0" applyNumberFormat="1" applyFont="1" applyBorder="1" applyAlignment="1">
      <alignment horizontal="center"/>
    </xf>
    <xf numFmtId="209" fontId="2" fillId="0" borderId="16" xfId="0" applyNumberFormat="1" applyFont="1" applyBorder="1" applyAlignment="1">
      <alignment horizontal="center"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8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1" fillId="0" borderId="18" xfId="0" applyNumberFormat="1" applyFont="1" applyBorder="1" applyAlignment="1">
      <alignment/>
    </xf>
    <xf numFmtId="209" fontId="8" fillId="0" borderId="21" xfId="0" applyNumberFormat="1" applyFont="1" applyBorder="1" applyAlignment="1">
      <alignment/>
    </xf>
    <xf numFmtId="209" fontId="8" fillId="0" borderId="18" xfId="0" applyNumberFormat="1" applyFont="1" applyBorder="1" applyAlignment="1">
      <alignment/>
    </xf>
    <xf numFmtId="209" fontId="2" fillId="0" borderId="35" xfId="0" applyNumberFormat="1" applyFont="1" applyBorder="1" applyAlignment="1">
      <alignment/>
    </xf>
    <xf numFmtId="209" fontId="1" fillId="0" borderId="17" xfId="0" applyNumberFormat="1" applyFont="1" applyBorder="1" applyAlignment="1">
      <alignment/>
    </xf>
    <xf numFmtId="209" fontId="2" fillId="34" borderId="15" xfId="0" applyNumberFormat="1" applyFont="1" applyFill="1" applyBorder="1" applyAlignment="1">
      <alignment horizontal="right" vertical="center"/>
    </xf>
    <xf numFmtId="209" fontId="2" fillId="34" borderId="15" xfId="0" applyNumberFormat="1" applyFont="1" applyFill="1" applyBorder="1" applyAlignment="1">
      <alignment horizontal="right" vertical="center" wrapText="1"/>
    </xf>
    <xf numFmtId="209" fontId="17" fillId="0" borderId="16" xfId="0" applyNumberFormat="1" applyFont="1" applyFill="1" applyBorder="1" applyAlignment="1">
      <alignment/>
    </xf>
    <xf numFmtId="209" fontId="8" fillId="0" borderId="15" xfId="0" applyNumberFormat="1" applyFont="1" applyFill="1" applyBorder="1" applyAlignment="1">
      <alignment horizontal="right"/>
    </xf>
    <xf numFmtId="209" fontId="17" fillId="0" borderId="21" xfId="0" applyNumberFormat="1" applyFont="1" applyFill="1" applyBorder="1" applyAlignment="1">
      <alignment/>
    </xf>
    <xf numFmtId="209" fontId="2" fillId="0" borderId="15" xfId="0" applyNumberFormat="1" applyFont="1" applyBorder="1" applyAlignment="1">
      <alignment horizontal="right" vertical="center"/>
    </xf>
    <xf numFmtId="209" fontId="2" fillId="0" borderId="15" xfId="0" applyNumberFormat="1" applyFont="1" applyFill="1" applyBorder="1" applyAlignment="1">
      <alignment/>
    </xf>
    <xf numFmtId="209" fontId="17" fillId="0" borderId="18" xfId="0" applyNumberFormat="1" applyFont="1" applyFill="1" applyBorder="1" applyAlignment="1">
      <alignment/>
    </xf>
    <xf numFmtId="209" fontId="2" fillId="0" borderId="16" xfId="0" applyNumberFormat="1" applyFont="1" applyFill="1" applyBorder="1" applyAlignment="1">
      <alignment horizontal="right"/>
    </xf>
    <xf numFmtId="2" fontId="14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horizontal="right"/>
    </xf>
    <xf numFmtId="2" fontId="18" fillId="0" borderId="21" xfId="0" applyNumberFormat="1" applyFont="1" applyFill="1" applyBorder="1" applyAlignment="1">
      <alignment horizontal="right"/>
    </xf>
    <xf numFmtId="2" fontId="14" fillId="0" borderId="21" xfId="0" applyNumberFormat="1" applyFont="1" applyFill="1" applyBorder="1" applyAlignment="1">
      <alignment/>
    </xf>
    <xf numFmtId="209" fontId="2" fillId="0" borderId="16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center"/>
    </xf>
    <xf numFmtId="209" fontId="14" fillId="0" borderId="0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right" vertical="center"/>
    </xf>
    <xf numFmtId="2" fontId="14" fillId="0" borderId="16" xfId="0" applyNumberFormat="1" applyFont="1" applyFill="1" applyBorder="1" applyAlignment="1">
      <alignment horizontal="right"/>
    </xf>
    <xf numFmtId="0" fontId="28" fillId="35" borderId="37" xfId="0" applyFont="1" applyFill="1" applyBorder="1" applyAlignment="1">
      <alignment horizontal="center" vertical="center" wrapText="1"/>
    </xf>
    <xf numFmtId="49" fontId="9" fillId="35" borderId="38" xfId="0" applyNumberFormat="1" applyFont="1" applyFill="1" applyBorder="1" applyAlignment="1">
      <alignment horizontal="center" vertical="center" wrapText="1"/>
    </xf>
    <xf numFmtId="0" fontId="9" fillId="35" borderId="38" xfId="0" applyNumberFormat="1" applyFont="1" applyFill="1" applyBorder="1" applyAlignment="1">
      <alignment horizontal="center" vertical="center" wrapText="1"/>
    </xf>
    <xf numFmtId="0" fontId="13" fillId="35" borderId="39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 readingOrder="1"/>
    </xf>
    <xf numFmtId="203" fontId="16" fillId="35" borderId="40" xfId="0" applyNumberFormat="1" applyFont="1" applyFill="1" applyBorder="1" applyAlignment="1">
      <alignment horizontal="center" vertical="center" wrapText="1"/>
    </xf>
    <xf numFmtId="209" fontId="3" fillId="35" borderId="41" xfId="0" applyNumberFormat="1" applyFont="1" applyFill="1" applyBorder="1" applyAlignment="1">
      <alignment vertical="center" wrapText="1"/>
    </xf>
    <xf numFmtId="0" fontId="3" fillId="35" borderId="41" xfId="0" applyNumberFormat="1" applyFont="1" applyFill="1" applyBorder="1" applyAlignment="1">
      <alignment vertical="center" wrapText="1"/>
    </xf>
    <xf numFmtId="0" fontId="32" fillId="35" borderId="53" xfId="0" applyFont="1" applyFill="1" applyBorder="1" applyAlignment="1" quotePrefix="1">
      <alignment horizontal="center" vertical="center"/>
    </xf>
    <xf numFmtId="49" fontId="3" fillId="35" borderId="56" xfId="0" applyNumberFormat="1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center" wrapText="1"/>
    </xf>
    <xf numFmtId="49" fontId="1" fillId="35" borderId="52" xfId="0" applyNumberFormat="1" applyFont="1" applyFill="1" applyBorder="1" applyAlignment="1">
      <alignment horizontal="center" vertical="center"/>
    </xf>
    <xf numFmtId="49" fontId="1" fillId="35" borderId="56" xfId="0" applyNumberFormat="1" applyFont="1" applyFill="1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top" wrapText="1"/>
    </xf>
    <xf numFmtId="49" fontId="17" fillId="35" borderId="40" xfId="0" applyNumberFormat="1" applyFont="1" applyFill="1" applyBorder="1" applyAlignment="1">
      <alignment horizontal="center"/>
    </xf>
    <xf numFmtId="209" fontId="2" fillId="0" borderId="64" xfId="0" applyNumberFormat="1" applyFont="1" applyBorder="1" applyAlignment="1">
      <alignment/>
    </xf>
    <xf numFmtId="209" fontId="1" fillId="0" borderId="35" xfId="0" applyNumberFormat="1" applyFont="1" applyBorder="1" applyAlignment="1">
      <alignment/>
    </xf>
    <xf numFmtId="2" fontId="6" fillId="35" borderId="13" xfId="0" applyNumberFormat="1" applyFont="1" applyFill="1" applyBorder="1" applyAlignment="1">
      <alignment/>
    </xf>
    <xf numFmtId="209" fontId="6" fillId="35" borderId="41" xfId="0" applyNumberFormat="1" applyFont="1" applyFill="1" applyBorder="1" applyAlignment="1">
      <alignment/>
    </xf>
    <xf numFmtId="209" fontId="6" fillId="35" borderId="42" xfId="0" applyNumberFormat="1" applyFont="1" applyFill="1" applyBorder="1" applyAlignment="1">
      <alignment/>
    </xf>
    <xf numFmtId="209" fontId="3" fillId="0" borderId="0" xfId="0" applyNumberFormat="1" applyFont="1" applyFill="1" applyBorder="1" applyAlignment="1">
      <alignment horizontal="center" vertical="center"/>
    </xf>
    <xf numFmtId="209" fontId="3" fillId="0" borderId="0" xfId="0" applyNumberFormat="1" applyFont="1" applyFill="1" applyBorder="1" applyAlignment="1">
      <alignment vertical="center" wrapText="1"/>
    </xf>
    <xf numFmtId="209" fontId="14" fillId="0" borderId="35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right" vertical="center"/>
    </xf>
    <xf numFmtId="209" fontId="14" fillId="0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49" xfId="0" applyFont="1" applyBorder="1" applyAlignment="1">
      <alignment/>
    </xf>
    <xf numFmtId="0" fontId="2" fillId="0" borderId="48" xfId="0" applyFont="1" applyBorder="1" applyAlignment="1">
      <alignment horizontal="center" wrapText="1"/>
    </xf>
    <xf numFmtId="212" fontId="2" fillId="0" borderId="49" xfId="0" applyNumberFormat="1" applyFont="1" applyBorder="1" applyAlignment="1">
      <alignment/>
    </xf>
    <xf numFmtId="212" fontId="2" fillId="0" borderId="48" xfId="0" applyNumberFormat="1" applyFont="1" applyBorder="1" applyAlignment="1">
      <alignment/>
    </xf>
    <xf numFmtId="212" fontId="2" fillId="0" borderId="1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33" borderId="65" xfId="0" applyFont="1" applyFill="1" applyBorder="1" applyAlignment="1">
      <alignment horizontal="centerContinuous" vertical="center" wrapText="1"/>
    </xf>
    <xf numFmtId="0" fontId="2" fillId="33" borderId="45" xfId="0" applyFont="1" applyFill="1" applyBorder="1" applyAlignment="1">
      <alignment horizontal="centerContinuous" vertical="center" wrapText="1"/>
    </xf>
    <xf numFmtId="0" fontId="2" fillId="33" borderId="40" xfId="0" applyFont="1" applyFill="1" applyBorder="1" applyAlignment="1">
      <alignment horizontal="centerContinuous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Continuous" vertical="center" wrapText="1"/>
    </xf>
    <xf numFmtId="0" fontId="4" fillId="0" borderId="59" xfId="0" applyFont="1" applyBorder="1" applyAlignment="1">
      <alignment/>
    </xf>
    <xf numFmtId="0" fontId="17" fillId="0" borderId="51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0" fontId="4" fillId="0" borderId="46" xfId="0" applyFont="1" applyBorder="1" applyAlignment="1">
      <alignment/>
    </xf>
    <xf numFmtId="0" fontId="12" fillId="0" borderId="36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212" fontId="2" fillId="0" borderId="36" xfId="0" applyNumberFormat="1" applyFont="1" applyBorder="1" applyAlignment="1">
      <alignment/>
    </xf>
    <xf numFmtId="212" fontId="2" fillId="0" borderId="14" xfId="0" applyNumberFormat="1" applyFont="1" applyBorder="1" applyAlignment="1">
      <alignment/>
    </xf>
    <xf numFmtId="212" fontId="2" fillId="0" borderId="27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7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13" fillId="0" borderId="21" xfId="0" applyFont="1" applyBorder="1" applyAlignment="1">
      <alignment wrapText="1"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2" fillId="0" borderId="36" xfId="0" applyFont="1" applyBorder="1" applyAlignment="1">
      <alignment horizontal="left" wrapText="1"/>
    </xf>
    <xf numFmtId="0" fontId="17" fillId="0" borderId="21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50" fillId="0" borderId="21" xfId="0" applyFont="1" applyBorder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0" fontId="51" fillId="0" borderId="21" xfId="0" applyFont="1" applyBorder="1" applyAlignment="1">
      <alignment/>
    </xf>
    <xf numFmtId="0" fontId="51" fillId="0" borderId="16" xfId="0" applyFont="1" applyBorder="1" applyAlignment="1">
      <alignment vertical="center" wrapText="1"/>
    </xf>
    <xf numFmtId="0" fontId="51" fillId="0" borderId="18" xfId="0" applyFont="1" applyBorder="1" applyAlignment="1">
      <alignment/>
    </xf>
    <xf numFmtId="0" fontId="51" fillId="0" borderId="0" xfId="0" applyFont="1" applyAlignment="1">
      <alignment/>
    </xf>
    <xf numFmtId="0" fontId="50" fillId="0" borderId="21" xfId="0" applyFont="1" applyBorder="1" applyAlignment="1">
      <alignment wrapText="1"/>
    </xf>
    <xf numFmtId="0" fontId="12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45" xfId="0" applyFont="1" applyFill="1" applyBorder="1" applyAlignment="1">
      <alignment horizontal="centerContinuous" vertical="center" wrapText="1"/>
    </xf>
    <xf numFmtId="0" fontId="7" fillId="0" borderId="40" xfId="0" applyFont="1" applyFill="1" applyBorder="1" applyAlignment="1">
      <alignment horizontal="centerContinuous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13" fillId="0" borderId="21" xfId="0" applyFont="1" applyFill="1" applyBorder="1" applyAlignment="1">
      <alignment wrapText="1"/>
    </xf>
    <xf numFmtId="0" fontId="51" fillId="0" borderId="21" xfId="0" applyFont="1" applyFill="1" applyBorder="1" applyAlignment="1">
      <alignment/>
    </xf>
    <xf numFmtId="0" fontId="51" fillId="0" borderId="16" xfId="0" applyFont="1" applyFill="1" applyBorder="1" applyAlignment="1">
      <alignment vertical="center" wrapText="1"/>
    </xf>
    <xf numFmtId="0" fontId="51" fillId="0" borderId="18" xfId="0" applyFont="1" applyFill="1" applyBorder="1" applyAlignment="1">
      <alignment/>
    </xf>
    <xf numFmtId="0" fontId="51" fillId="0" borderId="0" xfId="0" applyFont="1" applyFill="1" applyAlignment="1">
      <alignment/>
    </xf>
    <xf numFmtId="0" fontId="4" fillId="0" borderId="19" xfId="0" applyFont="1" applyFill="1" applyBorder="1" applyAlignment="1">
      <alignment vertical="center"/>
    </xf>
    <xf numFmtId="0" fontId="12" fillId="0" borderId="21" xfId="0" applyFont="1" applyFill="1" applyBorder="1" applyAlignment="1">
      <alignment wrapText="1"/>
    </xf>
    <xf numFmtId="0" fontId="50" fillId="0" borderId="21" xfId="0" applyFont="1" applyFill="1" applyBorder="1" applyAlignment="1">
      <alignment wrapText="1"/>
    </xf>
    <xf numFmtId="0" fontId="4" fillId="0" borderId="59" xfId="0" applyFont="1" applyFill="1" applyBorder="1" applyAlignment="1">
      <alignment/>
    </xf>
    <xf numFmtId="0" fontId="50" fillId="0" borderId="51" xfId="0" applyFont="1" applyFill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/>
    </xf>
    <xf numFmtId="0" fontId="51" fillId="0" borderId="62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50" fillId="0" borderId="22" xfId="0" applyFont="1" applyFill="1" applyBorder="1" applyAlignment="1">
      <alignment wrapText="1"/>
    </xf>
    <xf numFmtId="0" fontId="51" fillId="0" borderId="22" xfId="0" applyFont="1" applyFill="1" applyBorder="1" applyAlignment="1">
      <alignment/>
    </xf>
    <xf numFmtId="0" fontId="51" fillId="0" borderId="35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/>
    </xf>
    <xf numFmtId="0" fontId="13" fillId="0" borderId="51" xfId="0" applyFont="1" applyFill="1" applyBorder="1" applyAlignment="1">
      <alignment wrapText="1"/>
    </xf>
    <xf numFmtId="49" fontId="26" fillId="0" borderId="58" xfId="0" applyNumberFormat="1" applyFont="1" applyFill="1" applyBorder="1" applyAlignment="1">
      <alignment horizontal="center" vertical="center" wrapText="1"/>
    </xf>
    <xf numFmtId="0" fontId="51" fillId="0" borderId="61" xfId="0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50" fillId="0" borderId="25" xfId="0" applyFont="1" applyFill="1" applyBorder="1" applyAlignment="1">
      <alignment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/>
    </xf>
    <xf numFmtId="0" fontId="51" fillId="0" borderId="34" xfId="0" applyFont="1" applyFill="1" applyBorder="1" applyAlignment="1">
      <alignment vertical="center" wrapText="1"/>
    </xf>
    <xf numFmtId="0" fontId="51" fillId="0" borderId="3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49" fontId="26" fillId="0" borderId="40" xfId="0" applyNumberFormat="1" applyFont="1" applyFill="1" applyBorder="1" applyAlignment="1">
      <alignment horizontal="center" vertical="center" wrapText="1"/>
    </xf>
    <xf numFmtId="212" fontId="1" fillId="0" borderId="42" xfId="0" applyNumberFormat="1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12" fillId="0" borderId="50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/>
    </xf>
    <xf numFmtId="0" fontId="51" fillId="0" borderId="68" xfId="0" applyFont="1" applyFill="1" applyBorder="1" applyAlignment="1">
      <alignment vertical="center" wrapText="1"/>
    </xf>
    <xf numFmtId="0" fontId="51" fillId="0" borderId="69" xfId="0" applyFont="1" applyFill="1" applyBorder="1" applyAlignment="1">
      <alignment/>
    </xf>
    <xf numFmtId="0" fontId="17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46" xfId="0" applyFont="1" applyFill="1" applyBorder="1" applyAlignment="1">
      <alignment/>
    </xf>
    <xf numFmtId="0" fontId="12" fillId="0" borderId="36" xfId="0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/>
    </xf>
    <xf numFmtId="0" fontId="1" fillId="0" borderId="34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17" fillId="0" borderId="13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7" fillId="0" borderId="67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4" fillId="0" borderId="4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9" fontId="1" fillId="0" borderId="36" xfId="0" applyNumberFormat="1" applyFont="1" applyFill="1" applyBorder="1" applyAlignment="1">
      <alignment/>
    </xf>
    <xf numFmtId="209" fontId="1" fillId="0" borderId="14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209" fontId="1" fillId="0" borderId="2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209" fontId="1" fillId="0" borderId="16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209" fontId="1" fillId="0" borderId="18" xfId="0" applyNumberFormat="1" applyFont="1" applyFill="1" applyBorder="1" applyAlignment="1">
      <alignment/>
    </xf>
    <xf numFmtId="0" fontId="4" fillId="0" borderId="47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70" xfId="0" applyFill="1" applyBorder="1" applyAlignment="1">
      <alignment horizontal="center"/>
    </xf>
    <xf numFmtId="0" fontId="0" fillId="0" borderId="16" xfId="0" applyFill="1" applyBorder="1" applyAlignment="1">
      <alignment/>
    </xf>
    <xf numFmtId="49" fontId="26" fillId="0" borderId="23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5" fillId="0" borderId="0" xfId="0" applyFont="1" applyFill="1" applyAlignment="1">
      <alignment/>
    </xf>
    <xf numFmtId="0" fontId="1" fillId="36" borderId="0" xfId="0" applyFont="1" applyFill="1" applyAlignment="1">
      <alignment/>
    </xf>
    <xf numFmtId="0" fontId="49" fillId="0" borderId="0" xfId="0" applyFont="1" applyAlignment="1">
      <alignment horizontal="center"/>
    </xf>
    <xf numFmtId="0" fontId="46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31" fillId="0" borderId="0" xfId="0" applyFont="1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0" fontId="48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top"/>
      <protection locked="0"/>
    </xf>
    <xf numFmtId="0" fontId="3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2" fontId="2" fillId="35" borderId="53" xfId="0" applyNumberFormat="1" applyFont="1" applyFill="1" applyBorder="1" applyAlignment="1">
      <alignment horizontal="center" vertical="center" wrapText="1"/>
    </xf>
    <xf numFmtId="2" fontId="2" fillId="35" borderId="54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35" borderId="53" xfId="0" applyNumberFormat="1" applyFont="1" applyFill="1" applyBorder="1" applyAlignment="1">
      <alignment horizontal="right" vertical="center" wrapText="1"/>
    </xf>
    <xf numFmtId="2" fontId="2" fillId="35" borderId="54" xfId="0" applyNumberFormat="1" applyFont="1" applyFill="1" applyBorder="1" applyAlignment="1">
      <alignment horizontal="right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52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203" fontId="8" fillId="0" borderId="71" xfId="0" applyNumberFormat="1" applyFont="1" applyFill="1" applyBorder="1" applyAlignment="1">
      <alignment horizontal="center" vertical="center" wrapText="1"/>
    </xf>
    <xf numFmtId="203" fontId="8" fillId="0" borderId="73" xfId="0" applyNumberFormat="1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left" vertical="center" wrapText="1" readingOrder="1"/>
    </xf>
    <xf numFmtId="0" fontId="12" fillId="0" borderId="36" xfId="0" applyNumberFormat="1" applyFont="1" applyFill="1" applyBorder="1" applyAlignment="1">
      <alignment horizontal="left" vertical="center" wrapText="1" readingOrder="1"/>
    </xf>
    <xf numFmtId="0" fontId="3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 readingOrder="1"/>
    </xf>
    <xf numFmtId="0" fontId="2" fillId="0" borderId="22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3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7" fillId="0" borderId="65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203" fontId="9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03" fontId="35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 readingOrder="1"/>
    </xf>
    <xf numFmtId="203" fontId="13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66675</xdr:rowOff>
    </xdr:from>
    <xdr:to>
      <xdr:col>8</xdr:col>
      <xdr:colOff>581025</xdr:colOff>
      <xdr:row>1</xdr:row>
      <xdr:rowOff>428625</xdr:rowOff>
    </xdr:to>
    <xdr:sp>
      <xdr:nvSpPr>
        <xdr:cNvPr id="1" name="Rectangle 1"/>
        <xdr:cNvSpPr>
          <a:spLocks/>
        </xdr:cNvSpPr>
      </xdr:nvSpPr>
      <xdr:spPr>
        <a:xfrm>
          <a:off x="4057650" y="533400"/>
          <a:ext cx="14001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</a:t>
          </a: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N 1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Byuje.%20hatvac%201-6++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19"/>
      <sheetName val="Partq 01,01,2019"/>
      <sheetName val="Лист1"/>
    </sheetNames>
    <sheetDataSet>
      <sheetData sheetId="19">
        <row r="2">
          <cell r="C2">
            <v>62050</v>
          </cell>
        </row>
        <row r="3">
          <cell r="C3">
            <v>101500</v>
          </cell>
        </row>
        <row r="4">
          <cell r="C4">
            <v>46000</v>
          </cell>
        </row>
        <row r="6">
          <cell r="C6">
            <v>50</v>
          </cell>
        </row>
        <row r="7">
          <cell r="C7">
            <v>1000</v>
          </cell>
        </row>
        <row r="8">
          <cell r="C8">
            <v>50</v>
          </cell>
        </row>
        <row r="9">
          <cell r="C9">
            <v>420</v>
          </cell>
        </row>
        <row r="10">
          <cell r="C10">
            <v>1400</v>
          </cell>
        </row>
        <row r="11">
          <cell r="C11">
            <v>200</v>
          </cell>
        </row>
        <row r="12">
          <cell r="C12">
            <v>0</v>
          </cell>
        </row>
        <row r="13">
          <cell r="C13">
            <v>300</v>
          </cell>
        </row>
        <row r="14">
          <cell r="C14">
            <v>2500</v>
          </cell>
        </row>
        <row r="15">
          <cell r="C15">
            <v>3500</v>
          </cell>
        </row>
        <row r="16">
          <cell r="D16">
            <v>7000</v>
          </cell>
        </row>
        <row r="17">
          <cell r="C17">
            <v>2150</v>
          </cell>
        </row>
        <row r="18">
          <cell r="C18">
            <v>1100</v>
          </cell>
        </row>
        <row r="19">
          <cell r="C19">
            <v>21652</v>
          </cell>
        </row>
        <row r="20">
          <cell r="C20">
            <v>3744</v>
          </cell>
        </row>
        <row r="21">
          <cell r="C21">
            <v>5354.1</v>
          </cell>
        </row>
        <row r="22">
          <cell r="C22">
            <v>102550</v>
          </cell>
        </row>
        <row r="23">
          <cell r="C23">
            <v>58000</v>
          </cell>
        </row>
        <row r="24">
          <cell r="C24">
            <v>5700</v>
          </cell>
        </row>
        <row r="25">
          <cell r="C25">
            <v>500</v>
          </cell>
        </row>
        <row r="26">
          <cell r="C26">
            <v>12000</v>
          </cell>
        </row>
        <row r="27">
          <cell r="C27">
            <v>500</v>
          </cell>
        </row>
        <row r="28">
          <cell r="C28">
            <v>1000</v>
          </cell>
        </row>
        <row r="29">
          <cell r="C29">
            <v>561622</v>
          </cell>
        </row>
        <row r="30">
          <cell r="C30">
            <v>18662.1</v>
          </cell>
        </row>
        <row r="33">
          <cell r="C33">
            <v>599.2</v>
          </cell>
        </row>
      </sheetData>
      <sheetData sheetId="20">
        <row r="8">
          <cell r="C8">
            <v>24900</v>
          </cell>
        </row>
        <row r="9">
          <cell r="C9">
            <v>64200</v>
          </cell>
        </row>
        <row r="10">
          <cell r="C10">
            <v>32200</v>
          </cell>
        </row>
        <row r="11">
          <cell r="C11">
            <v>30900</v>
          </cell>
        </row>
        <row r="12">
          <cell r="C12">
            <v>67300</v>
          </cell>
        </row>
        <row r="13">
          <cell r="C13">
            <v>19800</v>
          </cell>
        </row>
        <row r="14">
          <cell r="C14">
            <v>17300</v>
          </cell>
        </row>
        <row r="15">
          <cell r="C15">
            <v>22200</v>
          </cell>
        </row>
        <row r="16">
          <cell r="C16">
            <v>68900</v>
          </cell>
        </row>
        <row r="17">
          <cell r="C17">
            <v>68200</v>
          </cell>
        </row>
        <row r="18">
          <cell r="C18">
            <v>13000</v>
          </cell>
        </row>
        <row r="19">
          <cell r="C19">
            <v>13000</v>
          </cell>
        </row>
        <row r="20">
          <cell r="C20">
            <v>56600</v>
          </cell>
        </row>
        <row r="21">
          <cell r="C21">
            <v>18900</v>
          </cell>
        </row>
        <row r="23">
          <cell r="C23">
            <v>56800</v>
          </cell>
        </row>
        <row r="24">
          <cell r="C24">
            <v>96200</v>
          </cell>
        </row>
        <row r="25">
          <cell r="C25">
            <v>670400</v>
          </cell>
        </row>
        <row r="26">
          <cell r="C26">
            <v>210197</v>
          </cell>
          <cell r="E26">
            <v>170000</v>
          </cell>
          <cell r="F26">
            <v>6000</v>
          </cell>
          <cell r="I26">
            <v>14100</v>
          </cell>
          <cell r="K26">
            <v>60</v>
          </cell>
          <cell r="L26">
            <v>200</v>
          </cell>
          <cell r="M26">
            <v>120</v>
          </cell>
          <cell r="N26">
            <v>1788</v>
          </cell>
          <cell r="P26">
            <v>300</v>
          </cell>
          <cell r="Q26">
            <v>17</v>
          </cell>
          <cell r="R26">
            <v>500</v>
          </cell>
          <cell r="S26">
            <v>111</v>
          </cell>
          <cell r="W26">
            <v>72</v>
          </cell>
          <cell r="X26">
            <v>264</v>
          </cell>
          <cell r="AC26">
            <v>200</v>
          </cell>
          <cell r="AE26">
            <v>3500</v>
          </cell>
          <cell r="AF26">
            <v>1000</v>
          </cell>
          <cell r="AG26">
            <v>2500</v>
          </cell>
          <cell r="AH26">
            <v>8415</v>
          </cell>
          <cell r="AJ26">
            <v>600</v>
          </cell>
          <cell r="AT26">
            <v>100</v>
          </cell>
          <cell r="BG26">
            <v>350</v>
          </cell>
        </row>
        <row r="27">
          <cell r="C27">
            <v>5354.099999999999</v>
          </cell>
          <cell r="E27">
            <v>4857.099999999999</v>
          </cell>
          <cell r="I27">
            <v>150</v>
          </cell>
          <cell r="L27">
            <v>25</v>
          </cell>
          <cell r="N27">
            <v>192</v>
          </cell>
          <cell r="AF27">
            <v>110</v>
          </cell>
          <cell r="AG27">
            <v>20</v>
          </cell>
        </row>
        <row r="28">
          <cell r="C28">
            <v>461.4</v>
          </cell>
          <cell r="N28">
            <v>14.4</v>
          </cell>
          <cell r="S28">
            <v>303</v>
          </cell>
          <cell r="AC28">
            <v>144</v>
          </cell>
        </row>
        <row r="29">
          <cell r="C29">
            <v>2000</v>
          </cell>
          <cell r="AC29">
            <v>1600</v>
          </cell>
          <cell r="AT29">
            <v>400</v>
          </cell>
        </row>
        <row r="30">
          <cell r="C30">
            <v>58000</v>
          </cell>
          <cell r="K30">
            <v>58000</v>
          </cell>
        </row>
        <row r="31">
          <cell r="BC31">
            <v>38570</v>
          </cell>
        </row>
        <row r="32">
          <cell r="BC32">
            <v>2000</v>
          </cell>
        </row>
        <row r="34">
          <cell r="AA34">
            <v>400</v>
          </cell>
        </row>
        <row r="35">
          <cell r="C35">
            <v>6200</v>
          </cell>
          <cell r="AA35">
            <v>5000</v>
          </cell>
          <cell r="AM35">
            <v>1200</v>
          </cell>
        </row>
        <row r="36">
          <cell r="C36">
            <v>0</v>
          </cell>
        </row>
        <row r="38">
          <cell r="C38">
            <v>600</v>
          </cell>
          <cell r="AR38">
            <v>600</v>
          </cell>
        </row>
        <row r="39">
          <cell r="AY39">
            <v>599.2</v>
          </cell>
        </row>
        <row r="41">
          <cell r="C41">
            <v>13000</v>
          </cell>
          <cell r="AQ41">
            <v>13000</v>
          </cell>
        </row>
        <row r="43">
          <cell r="C43">
            <v>53891.71</v>
          </cell>
          <cell r="AV43">
            <v>53891.71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zm"/>
      <sheetName val="1"/>
      <sheetName val="2"/>
      <sheetName val="3"/>
      <sheetName val="4"/>
      <sheetName val="5"/>
      <sheetName val="6"/>
      <sheetName val="ekamut er."/>
      <sheetName val="caxs er."/>
    </sheetNames>
    <sheetDataSet>
      <sheetData sheetId="5">
        <row r="15">
          <cell r="E15">
            <v>1664.3</v>
          </cell>
          <cell r="F15">
            <v>6175.5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7">
      <selection activeCell="L13" sqref="L13"/>
    </sheetView>
  </sheetViews>
  <sheetFormatPr defaultColWidth="9.140625" defaultRowHeight="12.75"/>
  <sheetData>
    <row r="1" spans="1:9" ht="36.75" customHeight="1">
      <c r="A1" s="419"/>
      <c r="B1" s="420"/>
      <c r="C1" s="421"/>
      <c r="D1" s="422"/>
      <c r="E1" s="423"/>
      <c r="F1" s="423"/>
      <c r="G1" s="423"/>
      <c r="H1" s="736"/>
      <c r="I1" s="736"/>
    </row>
    <row r="2" spans="1:9" ht="36.75" customHeight="1">
      <c r="A2" s="419"/>
      <c r="B2" s="420"/>
      <c r="C2" s="421"/>
      <c r="D2" s="422"/>
      <c r="E2" s="423"/>
      <c r="F2" s="423"/>
      <c r="G2" s="423"/>
      <c r="H2" s="544"/>
      <c r="I2" s="544"/>
    </row>
    <row r="3" spans="1:9" ht="18">
      <c r="A3" s="740" t="s">
        <v>919</v>
      </c>
      <c r="B3" s="740"/>
      <c r="C3" s="740"/>
      <c r="D3" s="740"/>
      <c r="E3" s="740"/>
      <c r="F3" s="740"/>
      <c r="G3" s="740"/>
      <c r="H3" s="740"/>
      <c r="I3" s="740"/>
    </row>
    <row r="4" spans="1:7" ht="18">
      <c r="A4" s="420"/>
      <c r="B4" s="420"/>
      <c r="C4" s="424"/>
      <c r="D4" s="422"/>
      <c r="E4" s="423"/>
      <c r="F4" s="423"/>
      <c r="G4" s="423"/>
    </row>
    <row r="5" spans="1:9" ht="22.5">
      <c r="A5" s="741" t="s">
        <v>920</v>
      </c>
      <c r="B5" s="741"/>
      <c r="C5" s="741"/>
      <c r="D5" s="741"/>
      <c r="E5" s="741"/>
      <c r="F5" s="741"/>
      <c r="G5" s="741"/>
      <c r="H5" s="741"/>
      <c r="I5" s="741"/>
    </row>
    <row r="6" spans="1:7" ht="99.75" customHeight="1">
      <c r="A6" s="420"/>
      <c r="B6" s="420"/>
      <c r="C6" s="425"/>
      <c r="D6" s="422"/>
      <c r="E6" s="423"/>
      <c r="F6" s="423"/>
      <c r="G6" s="423"/>
    </row>
    <row r="7" spans="1:9" ht="36.75">
      <c r="A7" s="742" t="s">
        <v>1021</v>
      </c>
      <c r="B7" s="742"/>
      <c r="C7" s="742"/>
      <c r="D7" s="742"/>
      <c r="E7" s="742"/>
      <c r="F7" s="742"/>
      <c r="G7" s="742"/>
      <c r="H7" s="742"/>
      <c r="I7" s="742"/>
    </row>
    <row r="8" spans="1:7" ht="114.75" customHeight="1">
      <c r="A8" s="420"/>
      <c r="B8" s="420"/>
      <c r="C8" s="426"/>
      <c r="D8" s="422"/>
      <c r="E8" s="423"/>
      <c r="F8" s="423"/>
      <c r="G8" s="423"/>
    </row>
    <row r="9" spans="1:9" ht="27.75" customHeight="1">
      <c r="A9" s="737" t="s">
        <v>921</v>
      </c>
      <c r="B9" s="737"/>
      <c r="C9" s="737"/>
      <c r="D9" s="737"/>
      <c r="E9" s="737"/>
      <c r="F9" s="737"/>
      <c r="G9" s="737"/>
      <c r="H9" s="737"/>
      <c r="I9" s="737"/>
    </row>
    <row r="10" spans="1:9" ht="21" customHeight="1">
      <c r="A10" s="737" t="s">
        <v>1022</v>
      </c>
      <c r="B10" s="737"/>
      <c r="C10" s="737"/>
      <c r="D10" s="737"/>
      <c r="E10" s="737"/>
      <c r="F10" s="737"/>
      <c r="G10" s="737"/>
      <c r="H10" s="737"/>
      <c r="I10" s="737"/>
    </row>
    <row r="11" spans="1:7" ht="48.75" customHeight="1">
      <c r="A11" s="420"/>
      <c r="B11" s="420"/>
      <c r="C11" s="423"/>
      <c r="D11" s="422"/>
      <c r="E11" s="423"/>
      <c r="F11" s="423"/>
      <c r="G11" s="423"/>
    </row>
    <row r="12" spans="1:7" ht="18">
      <c r="A12" s="427"/>
      <c r="B12" s="427"/>
      <c r="C12" s="427"/>
      <c r="D12" s="427"/>
      <c r="E12" s="427"/>
      <c r="F12" s="427"/>
      <c r="G12" s="427"/>
    </row>
    <row r="13" spans="1:7" ht="18">
      <c r="A13" s="427"/>
      <c r="B13" s="427"/>
      <c r="C13" s="427"/>
      <c r="D13" s="427"/>
      <c r="E13" s="427"/>
      <c r="F13" s="427"/>
      <c r="G13" s="427"/>
    </row>
    <row r="14" spans="1:7" ht="12.75">
      <c r="A14" s="420"/>
      <c r="B14" s="420"/>
      <c r="C14" s="421"/>
      <c r="D14" s="422"/>
      <c r="E14" s="423"/>
      <c r="F14" s="423"/>
      <c r="G14" s="423"/>
    </row>
    <row r="15" spans="1:9" ht="15">
      <c r="A15" s="738" t="s">
        <v>1014</v>
      </c>
      <c r="B15" s="738"/>
      <c r="C15" s="738"/>
      <c r="D15" s="738"/>
      <c r="E15" s="738"/>
      <c r="F15" s="738"/>
      <c r="G15" s="738"/>
      <c r="H15" s="738"/>
      <c r="I15" s="738"/>
    </row>
    <row r="16" spans="1:7" ht="93" customHeight="1">
      <c r="A16" s="420"/>
      <c r="B16" s="420"/>
      <c r="C16" s="428"/>
      <c r="D16" s="422"/>
      <c r="E16" s="423"/>
      <c r="F16" s="423"/>
      <c r="G16" s="423"/>
    </row>
    <row r="17" spans="1:9" ht="18">
      <c r="A17" s="739" t="s">
        <v>922</v>
      </c>
      <c r="B17" s="739"/>
      <c r="C17" s="739"/>
      <c r="D17" s="739"/>
      <c r="E17" s="739"/>
      <c r="F17" s="739"/>
      <c r="G17" s="739"/>
      <c r="H17" s="739"/>
      <c r="I17" s="739"/>
    </row>
  </sheetData>
  <sheetProtection/>
  <mergeCells count="8">
    <mergeCell ref="H1:I1"/>
    <mergeCell ref="A10:I10"/>
    <mergeCell ref="A15:I15"/>
    <mergeCell ref="A17:I17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"/>
  <sheetViews>
    <sheetView tabSelected="1" zoomScale="120" zoomScaleNormal="120" workbookViewId="0" topLeftCell="A1">
      <pane xSplit="3" ySplit="9" topLeftCell="D1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8" sqref="D8:D9"/>
    </sheetView>
  </sheetViews>
  <sheetFormatPr defaultColWidth="9.140625" defaultRowHeight="12.75"/>
  <cols>
    <col min="1" max="1" width="6.421875" style="226" customWidth="1"/>
    <col min="2" max="2" width="54.8515625" style="226" customWidth="1"/>
    <col min="3" max="3" width="8.7109375" style="226" customWidth="1"/>
    <col min="4" max="4" width="12.57421875" style="226" customWidth="1"/>
    <col min="5" max="5" width="12.140625" style="226" customWidth="1"/>
    <col min="6" max="6" width="10.28125" style="226" customWidth="1"/>
    <col min="7" max="7" width="9.8515625" style="226" bestFit="1" customWidth="1"/>
    <col min="8" max="8" width="11.140625" style="226" bestFit="1" customWidth="1"/>
    <col min="9" max="16384" width="9.140625" style="226" customWidth="1"/>
  </cols>
  <sheetData>
    <row r="1" spans="1:6" s="431" customFormat="1" ht="18">
      <c r="A1" s="743" t="s">
        <v>320</v>
      </c>
      <c r="B1" s="743"/>
      <c r="C1" s="743"/>
      <c r="D1" s="743"/>
      <c r="E1" s="743"/>
      <c r="F1" s="743"/>
    </row>
    <row r="2" spans="1:6" s="432" customFormat="1" ht="15">
      <c r="A2" s="744" t="s">
        <v>16</v>
      </c>
      <c r="B2" s="744"/>
      <c r="C2" s="744"/>
      <c r="D2" s="744"/>
      <c r="E2" s="744"/>
      <c r="F2" s="744"/>
    </row>
    <row r="3" spans="1:4" s="431" customFormat="1" ht="12.75">
      <c r="A3" s="433"/>
      <c r="B3" s="434"/>
      <c r="C3" s="435"/>
      <c r="D3" s="434"/>
    </row>
    <row r="4" spans="1:6" ht="12.75">
      <c r="A4" s="225"/>
      <c r="B4" s="225"/>
      <c r="C4" s="225"/>
      <c r="F4" s="227" t="s">
        <v>597</v>
      </c>
    </row>
    <row r="5" spans="1:6" ht="12.75">
      <c r="A5" s="745" t="s">
        <v>363</v>
      </c>
      <c r="B5" s="745" t="s">
        <v>860</v>
      </c>
      <c r="C5" s="745" t="s">
        <v>362</v>
      </c>
      <c r="D5" s="745" t="s">
        <v>376</v>
      </c>
      <c r="E5" s="230" t="s">
        <v>317</v>
      </c>
      <c r="F5" s="230"/>
    </row>
    <row r="6" spans="1:6" ht="25.5">
      <c r="A6" s="746"/>
      <c r="B6" s="746"/>
      <c r="C6" s="746"/>
      <c r="D6" s="746"/>
      <c r="E6" s="229" t="s">
        <v>364</v>
      </c>
      <c r="F6" s="229" t="s">
        <v>365</v>
      </c>
    </row>
    <row r="7" spans="1:6" s="225" customFormat="1" ht="12.75">
      <c r="A7" s="231">
        <v>1</v>
      </c>
      <c r="B7" s="229">
        <v>2</v>
      </c>
      <c r="C7" s="228">
        <v>3</v>
      </c>
      <c r="D7" s="228">
        <v>4</v>
      </c>
      <c r="E7" s="228">
        <v>5</v>
      </c>
      <c r="F7" s="229">
        <v>6</v>
      </c>
    </row>
    <row r="8" spans="1:6" s="313" customFormat="1" ht="12" customHeight="1">
      <c r="A8" s="556" t="s">
        <v>593</v>
      </c>
      <c r="B8" s="557" t="s">
        <v>166</v>
      </c>
      <c r="C8" s="558"/>
      <c r="D8" s="752">
        <f>E8+F8</f>
        <v>1123706.15</v>
      </c>
      <c r="E8" s="752">
        <f>E10+E89+E59</f>
        <v>1072836.95</v>
      </c>
      <c r="F8" s="747">
        <f>F59</f>
        <v>50869.2</v>
      </c>
    </row>
    <row r="9" spans="1:6" ht="12.75">
      <c r="A9" s="559"/>
      <c r="B9" s="560" t="s">
        <v>861</v>
      </c>
      <c r="C9" s="558"/>
      <c r="D9" s="753"/>
      <c r="E9" s="753"/>
      <c r="F9" s="748"/>
    </row>
    <row r="10" spans="1:6" ht="12" customHeight="1">
      <c r="A10" s="234" t="s">
        <v>594</v>
      </c>
      <c r="B10" s="264" t="s">
        <v>862</v>
      </c>
      <c r="C10" s="238">
        <v>7100</v>
      </c>
      <c r="D10" s="749">
        <f>E10</f>
        <v>229220</v>
      </c>
      <c r="E10" s="749">
        <f>E13+E17+E20+E43</f>
        <v>229220</v>
      </c>
      <c r="F10" s="238" t="s">
        <v>602</v>
      </c>
    </row>
    <row r="11" spans="1:6" s="436" customFormat="1" ht="12.75" customHeight="1">
      <c r="A11" s="233"/>
      <c r="B11" s="265" t="s">
        <v>17</v>
      </c>
      <c r="C11" s="242"/>
      <c r="D11" s="750"/>
      <c r="E11" s="750"/>
      <c r="F11" s="242"/>
    </row>
    <row r="12" spans="1:6" ht="12.75">
      <c r="A12" s="233"/>
      <c r="B12" s="265" t="s">
        <v>970</v>
      </c>
      <c r="C12" s="260"/>
      <c r="D12" s="751"/>
      <c r="E12" s="751"/>
      <c r="F12" s="242"/>
    </row>
    <row r="13" spans="1:6" s="436" customFormat="1" ht="12.75">
      <c r="A13" s="234" t="s">
        <v>394</v>
      </c>
      <c r="B13" s="235" t="s">
        <v>969</v>
      </c>
      <c r="C13" s="236">
        <v>7131</v>
      </c>
      <c r="D13" s="749">
        <f>E13</f>
        <v>108050</v>
      </c>
      <c r="E13" s="749">
        <f>E15+E16</f>
        <v>108050</v>
      </c>
      <c r="F13" s="238" t="s">
        <v>602</v>
      </c>
    </row>
    <row r="14" spans="1:6" ht="12.75">
      <c r="A14" s="233"/>
      <c r="B14" s="239" t="s">
        <v>970</v>
      </c>
      <c r="C14" s="240"/>
      <c r="D14" s="751"/>
      <c r="E14" s="751"/>
      <c r="F14" s="242"/>
    </row>
    <row r="15" spans="1:6" ht="25.5">
      <c r="A15" s="243" t="s">
        <v>18</v>
      </c>
      <c r="B15" s="244" t="s">
        <v>971</v>
      </c>
      <c r="C15" s="228"/>
      <c r="D15" s="456">
        <f>E15</f>
        <v>62050</v>
      </c>
      <c r="E15" s="456">
        <f>'[1]Ekamutner'!$C$2</f>
        <v>62050</v>
      </c>
      <c r="F15" s="228" t="s">
        <v>602</v>
      </c>
    </row>
    <row r="16" spans="1:6" ht="25.5">
      <c r="A16" s="243" t="s">
        <v>19</v>
      </c>
      <c r="B16" s="244" t="s">
        <v>972</v>
      </c>
      <c r="C16" s="228"/>
      <c r="D16" s="456">
        <f>E16</f>
        <v>46000</v>
      </c>
      <c r="E16" s="456">
        <f>'[1]Ekamutner'!$C$4</f>
        <v>46000</v>
      </c>
      <c r="F16" s="228" t="s">
        <v>602</v>
      </c>
    </row>
    <row r="17" spans="1:6" s="436" customFormat="1" ht="12.75">
      <c r="A17" s="234" t="s">
        <v>395</v>
      </c>
      <c r="B17" s="235" t="s">
        <v>973</v>
      </c>
      <c r="C17" s="236">
        <v>7136</v>
      </c>
      <c r="D17" s="453">
        <f>E17</f>
        <v>101500</v>
      </c>
      <c r="E17" s="453">
        <f>E19</f>
        <v>101500</v>
      </c>
      <c r="F17" s="238" t="s">
        <v>602</v>
      </c>
    </row>
    <row r="18" spans="1:6" ht="12.75">
      <c r="A18" s="233"/>
      <c r="B18" s="239" t="s">
        <v>970</v>
      </c>
      <c r="C18" s="240"/>
      <c r="D18" s="457"/>
      <c r="E18" s="457"/>
      <c r="F18" s="242"/>
    </row>
    <row r="19" spans="1:6" ht="12.75">
      <c r="A19" s="243" t="s">
        <v>20</v>
      </c>
      <c r="B19" s="244" t="s">
        <v>974</v>
      </c>
      <c r="C19" s="228"/>
      <c r="D19" s="456">
        <f>E19</f>
        <v>101500</v>
      </c>
      <c r="E19" s="456">
        <f>'[1]Ekamutner'!$C$3</f>
        <v>101500</v>
      </c>
      <c r="F19" s="228" t="s">
        <v>602</v>
      </c>
    </row>
    <row r="20" spans="1:6" s="436" customFormat="1" ht="28.5" customHeight="1">
      <c r="A20" s="234" t="s">
        <v>398</v>
      </c>
      <c r="B20" s="235" t="s">
        <v>975</v>
      </c>
      <c r="C20" s="236">
        <v>7145</v>
      </c>
      <c r="D20" s="453">
        <f>E20</f>
        <v>13670</v>
      </c>
      <c r="E20" s="453">
        <f>E22</f>
        <v>13670</v>
      </c>
      <c r="F20" s="238" t="s">
        <v>602</v>
      </c>
    </row>
    <row r="21" spans="1:6" ht="12.75">
      <c r="A21" s="233"/>
      <c r="B21" s="239" t="s">
        <v>970</v>
      </c>
      <c r="C21" s="260"/>
      <c r="D21" s="319"/>
      <c r="E21" s="319"/>
      <c r="F21" s="242"/>
    </row>
    <row r="22" spans="1:6" ht="12.75">
      <c r="A22" s="246" t="s">
        <v>21</v>
      </c>
      <c r="B22" s="247" t="s">
        <v>976</v>
      </c>
      <c r="C22" s="236">
        <v>71452</v>
      </c>
      <c r="D22" s="458">
        <f>E22</f>
        <v>13670</v>
      </c>
      <c r="E22" s="458">
        <f>E25+E29+E30+E31+E33+E34+E36+E38+E39+E41+E40+E42</f>
        <v>13670</v>
      </c>
      <c r="F22" s="250" t="s">
        <v>602</v>
      </c>
    </row>
    <row r="23" spans="1:6" ht="0.75" customHeight="1">
      <c r="A23" s="266"/>
      <c r="B23" s="267" t="s">
        <v>315</v>
      </c>
      <c r="C23" s="322"/>
      <c r="D23" s="455"/>
      <c r="E23" s="459"/>
      <c r="F23" s="241"/>
    </row>
    <row r="24" spans="1:6" ht="12.75">
      <c r="A24" s="251"/>
      <c r="B24" s="252" t="s">
        <v>970</v>
      </c>
      <c r="C24" s="323"/>
      <c r="D24" s="454"/>
      <c r="E24" s="460"/>
      <c r="F24" s="253"/>
    </row>
    <row r="25" spans="1:6" ht="35.25" customHeight="1">
      <c r="A25" s="246" t="s">
        <v>22</v>
      </c>
      <c r="B25" s="268" t="s">
        <v>165</v>
      </c>
      <c r="C25" s="250"/>
      <c r="D25" s="461">
        <f>E25</f>
        <v>1000</v>
      </c>
      <c r="E25" s="461">
        <f>E27+E28</f>
        <v>1000</v>
      </c>
      <c r="F25" s="250" t="s">
        <v>602</v>
      </c>
    </row>
    <row r="26" spans="1:6" ht="12.75">
      <c r="A26" s="260"/>
      <c r="B26" s="256" t="s">
        <v>318</v>
      </c>
      <c r="C26" s="260"/>
      <c r="D26" s="462"/>
      <c r="E26" s="462"/>
      <c r="F26" s="253"/>
    </row>
    <row r="27" spans="1:6" ht="12.75">
      <c r="A27" s="243" t="s">
        <v>23</v>
      </c>
      <c r="B27" s="255" t="s">
        <v>977</v>
      </c>
      <c r="C27" s="228"/>
      <c r="D27" s="456">
        <f>E27</f>
        <v>1000</v>
      </c>
      <c r="E27" s="456">
        <f>'[1]Ekamutner'!$C$7</f>
        <v>1000</v>
      </c>
      <c r="F27" s="228"/>
    </row>
    <row r="28" spans="1:6" ht="12.75">
      <c r="A28" s="243" t="s">
        <v>24</v>
      </c>
      <c r="B28" s="255" t="s">
        <v>978</v>
      </c>
      <c r="C28" s="228"/>
      <c r="D28" s="456">
        <f>E28</f>
        <v>0</v>
      </c>
      <c r="E28" s="456">
        <v>0</v>
      </c>
      <c r="F28" s="228" t="s">
        <v>602</v>
      </c>
    </row>
    <row r="29" spans="1:6" ht="89.25">
      <c r="A29" s="243" t="s">
        <v>25</v>
      </c>
      <c r="B29" s="254" t="s">
        <v>980</v>
      </c>
      <c r="C29" s="228"/>
      <c r="D29" s="456">
        <f>E29</f>
        <v>50</v>
      </c>
      <c r="E29" s="456">
        <f>'[1]Ekamutner'!$C$6</f>
        <v>50</v>
      </c>
      <c r="F29" s="228" t="s">
        <v>602</v>
      </c>
    </row>
    <row r="30" spans="1:6" ht="38.25">
      <c r="A30" s="231" t="s">
        <v>26</v>
      </c>
      <c r="B30" s="254" t="s">
        <v>981</v>
      </c>
      <c r="C30" s="228"/>
      <c r="D30" s="456">
        <f>E30</f>
        <v>50</v>
      </c>
      <c r="E30" s="456">
        <f>'[1]Ekamutner'!$C$8</f>
        <v>50</v>
      </c>
      <c r="F30" s="228" t="s">
        <v>602</v>
      </c>
    </row>
    <row r="31" spans="1:6" ht="63.75">
      <c r="A31" s="243" t="s">
        <v>27</v>
      </c>
      <c r="B31" s="254" t="s">
        <v>501</v>
      </c>
      <c r="C31" s="228"/>
      <c r="D31" s="456">
        <f>E31</f>
        <v>7000</v>
      </c>
      <c r="E31" s="456">
        <f>'[1]Ekamutner'!$D$16</f>
        <v>7000</v>
      </c>
      <c r="F31" s="228" t="s">
        <v>602</v>
      </c>
    </row>
    <row r="32" spans="1:6" ht="25.5">
      <c r="A32" s="243" t="s">
        <v>28</v>
      </c>
      <c r="B32" s="254" t="s">
        <v>982</v>
      </c>
      <c r="C32" s="228"/>
      <c r="D32" s="456"/>
      <c r="E32" s="456"/>
      <c r="F32" s="228" t="s">
        <v>602</v>
      </c>
    </row>
    <row r="33" spans="1:6" ht="68.25" customHeight="1">
      <c r="A33" s="243" t="s">
        <v>29</v>
      </c>
      <c r="B33" s="254" t="s">
        <v>1006</v>
      </c>
      <c r="C33" s="228"/>
      <c r="D33" s="456">
        <f>E33</f>
        <v>1400</v>
      </c>
      <c r="E33" s="456">
        <f>'[1]Ekamutner'!$C$10</f>
        <v>1400</v>
      </c>
      <c r="F33" s="228" t="s">
        <v>602</v>
      </c>
    </row>
    <row r="34" spans="1:6" ht="63.75">
      <c r="A34" s="243" t="s">
        <v>30</v>
      </c>
      <c r="B34" s="254" t="s">
        <v>502</v>
      </c>
      <c r="C34" s="228"/>
      <c r="D34" s="456">
        <f>E34</f>
        <v>200</v>
      </c>
      <c r="E34" s="456">
        <f>'[1]Ekamutner'!$C$11</f>
        <v>200</v>
      </c>
      <c r="F34" s="228" t="s">
        <v>602</v>
      </c>
    </row>
    <row r="35" spans="1:6" ht="51">
      <c r="A35" s="243" t="s">
        <v>31</v>
      </c>
      <c r="B35" s="254" t="s">
        <v>503</v>
      </c>
      <c r="C35" s="228"/>
      <c r="D35" s="456"/>
      <c r="E35" s="456"/>
      <c r="F35" s="228" t="s">
        <v>602</v>
      </c>
    </row>
    <row r="36" spans="1:6" ht="25.5">
      <c r="A36" s="243" t="s">
        <v>32</v>
      </c>
      <c r="B36" s="254" t="s">
        <v>504</v>
      </c>
      <c r="C36" s="228"/>
      <c r="D36" s="456">
        <f>E36</f>
        <v>2150</v>
      </c>
      <c r="E36" s="456">
        <f>'[1]Ekamutner'!$C$17</f>
        <v>2150</v>
      </c>
      <c r="F36" s="228" t="s">
        <v>602</v>
      </c>
    </row>
    <row r="37" spans="1:6" ht="25.5">
      <c r="A37" s="243" t="s">
        <v>33</v>
      </c>
      <c r="B37" s="254" t="s">
        <v>505</v>
      </c>
      <c r="C37" s="228"/>
      <c r="D37" s="456"/>
      <c r="E37" s="456"/>
      <c r="F37" s="228" t="s">
        <v>602</v>
      </c>
    </row>
    <row r="38" spans="1:6" s="436" customFormat="1" ht="51">
      <c r="A38" s="243" t="s">
        <v>34</v>
      </c>
      <c r="B38" s="254" t="s">
        <v>506</v>
      </c>
      <c r="C38" s="228"/>
      <c r="D38" s="456">
        <f aca="true" t="shared" si="0" ref="D38:D43">E38</f>
        <v>0</v>
      </c>
      <c r="E38" s="456">
        <f>'[1]Ekamutner'!$C$12</f>
        <v>0</v>
      </c>
      <c r="F38" s="228" t="s">
        <v>602</v>
      </c>
    </row>
    <row r="39" spans="1:6" ht="25.5">
      <c r="A39" s="243" t="s">
        <v>314</v>
      </c>
      <c r="B39" s="254" t="s">
        <v>507</v>
      </c>
      <c r="C39" s="228"/>
      <c r="D39" s="456">
        <f t="shared" si="0"/>
        <v>300</v>
      </c>
      <c r="E39" s="456">
        <f>'[1]Ekamutner'!$C$13</f>
        <v>300</v>
      </c>
      <c r="F39" s="228" t="s">
        <v>602</v>
      </c>
    </row>
    <row r="40" spans="1:6" ht="12.75">
      <c r="A40" s="231" t="s">
        <v>1002</v>
      </c>
      <c r="B40" s="254" t="s">
        <v>1004</v>
      </c>
      <c r="C40" s="228"/>
      <c r="D40" s="456">
        <f t="shared" si="0"/>
        <v>0</v>
      </c>
      <c r="E40" s="456"/>
      <c r="F40" s="228" t="s">
        <v>602</v>
      </c>
    </row>
    <row r="41" spans="1:6" ht="38.25">
      <c r="A41" s="231" t="s">
        <v>1003</v>
      </c>
      <c r="B41" s="254" t="s">
        <v>1005</v>
      </c>
      <c r="C41" s="228"/>
      <c r="D41" s="456">
        <f t="shared" si="0"/>
        <v>420</v>
      </c>
      <c r="E41" s="456">
        <f>'[1]Ekamutner'!$C$9</f>
        <v>420</v>
      </c>
      <c r="F41" s="228" t="s">
        <v>602</v>
      </c>
    </row>
    <row r="42" spans="1:6" ht="25.5">
      <c r="A42" s="231" t="s">
        <v>1009</v>
      </c>
      <c r="B42" s="254" t="s">
        <v>1010</v>
      </c>
      <c r="C42" s="228"/>
      <c r="D42" s="456">
        <f t="shared" si="0"/>
        <v>1100</v>
      </c>
      <c r="E42" s="456">
        <f>'[1]Ekamutner'!$C$18</f>
        <v>1100</v>
      </c>
      <c r="F42" s="228" t="s">
        <v>602</v>
      </c>
    </row>
    <row r="43" spans="1:6" ht="38.25">
      <c r="A43" s="234" t="s">
        <v>35</v>
      </c>
      <c r="B43" s="235" t="s">
        <v>983</v>
      </c>
      <c r="C43" s="236">
        <v>7146</v>
      </c>
      <c r="D43" s="453">
        <f t="shared" si="0"/>
        <v>6000</v>
      </c>
      <c r="E43" s="453">
        <f>E48+E49</f>
        <v>6000</v>
      </c>
      <c r="F43" s="238" t="s">
        <v>602</v>
      </c>
    </row>
    <row r="44" spans="1:6" ht="12.75">
      <c r="A44" s="233"/>
      <c r="B44" s="239" t="s">
        <v>970</v>
      </c>
      <c r="C44" s="240"/>
      <c r="D44" s="457"/>
      <c r="E44" s="457"/>
      <c r="F44" s="242"/>
    </row>
    <row r="45" spans="1:6" ht="12.75">
      <c r="A45" s="246" t="s">
        <v>36</v>
      </c>
      <c r="B45" s="247" t="s">
        <v>984</v>
      </c>
      <c r="C45" s="250"/>
      <c r="D45" s="461">
        <f>E45</f>
        <v>6000</v>
      </c>
      <c r="E45" s="461">
        <f>E48+E49</f>
        <v>6000</v>
      </c>
      <c r="F45" s="250" t="s">
        <v>602</v>
      </c>
    </row>
    <row r="46" spans="1:6" ht="12.75">
      <c r="A46" s="266"/>
      <c r="B46" s="267" t="s">
        <v>37</v>
      </c>
      <c r="C46" s="242"/>
      <c r="D46" s="457"/>
      <c r="E46" s="463"/>
      <c r="F46" s="241"/>
    </row>
    <row r="47" spans="1:6" s="436" customFormat="1" ht="12.75">
      <c r="A47" s="251"/>
      <c r="B47" s="252" t="s">
        <v>970</v>
      </c>
      <c r="C47" s="260"/>
      <c r="D47" s="464"/>
      <c r="E47" s="462"/>
      <c r="F47" s="253"/>
    </row>
    <row r="48" spans="1:6" ht="76.5">
      <c r="A48" s="251" t="s">
        <v>38</v>
      </c>
      <c r="B48" s="256" t="s">
        <v>985</v>
      </c>
      <c r="C48" s="253"/>
      <c r="D48" s="462">
        <f>E48</f>
        <v>2500</v>
      </c>
      <c r="E48" s="462">
        <f>'[1]Ekamutner'!$C$14</f>
        <v>2500</v>
      </c>
      <c r="F48" s="253" t="s">
        <v>602</v>
      </c>
    </row>
    <row r="49" spans="1:6" ht="76.5">
      <c r="A49" s="231" t="s">
        <v>39</v>
      </c>
      <c r="B49" s="254" t="s">
        <v>986</v>
      </c>
      <c r="C49" s="228"/>
      <c r="D49" s="456">
        <f>E49</f>
        <v>3500</v>
      </c>
      <c r="E49" s="456">
        <f>'[1]Ekamutner'!$C$15</f>
        <v>3500</v>
      </c>
      <c r="F49" s="228" t="s">
        <v>602</v>
      </c>
    </row>
    <row r="50" spans="1:6" ht="12.75">
      <c r="A50" s="234" t="s">
        <v>40</v>
      </c>
      <c r="B50" s="235" t="s">
        <v>987</v>
      </c>
      <c r="C50" s="238">
        <v>7161</v>
      </c>
      <c r="D50" s="453"/>
      <c r="E50" s="453"/>
      <c r="F50" s="238" t="s">
        <v>602</v>
      </c>
    </row>
    <row r="51" spans="1:6" ht="12.75">
      <c r="A51" s="266"/>
      <c r="B51" s="267" t="s">
        <v>677</v>
      </c>
      <c r="C51" s="242"/>
      <c r="D51" s="457"/>
      <c r="E51" s="457"/>
      <c r="F51" s="241"/>
    </row>
    <row r="52" spans="1:6" ht="12.75">
      <c r="A52" s="233"/>
      <c r="B52" s="267" t="s">
        <v>970</v>
      </c>
      <c r="C52" s="260"/>
      <c r="D52" s="457"/>
      <c r="E52" s="457"/>
      <c r="F52" s="242"/>
    </row>
    <row r="53" spans="1:6" ht="38.25">
      <c r="A53" s="246" t="s">
        <v>41</v>
      </c>
      <c r="B53" s="247" t="s">
        <v>288</v>
      </c>
      <c r="C53" s="248"/>
      <c r="D53" s="461"/>
      <c r="E53" s="461"/>
      <c r="F53" s="250" t="s">
        <v>602</v>
      </c>
    </row>
    <row r="54" spans="1:6" s="436" customFormat="1" ht="12.75">
      <c r="A54" s="251"/>
      <c r="B54" s="252" t="s">
        <v>289</v>
      </c>
      <c r="C54" s="240"/>
      <c r="D54" s="464"/>
      <c r="E54" s="462"/>
      <c r="F54" s="253"/>
    </row>
    <row r="55" spans="1:6" ht="12.75">
      <c r="A55" s="257" t="s">
        <v>42</v>
      </c>
      <c r="B55" s="254" t="s">
        <v>988</v>
      </c>
      <c r="C55" s="228"/>
      <c r="D55" s="456"/>
      <c r="E55" s="456"/>
      <c r="F55" s="228" t="s">
        <v>602</v>
      </c>
    </row>
    <row r="56" spans="1:6" s="436" customFormat="1" ht="12.75">
      <c r="A56" s="257" t="s">
        <v>43</v>
      </c>
      <c r="B56" s="254" t="s">
        <v>989</v>
      </c>
      <c r="C56" s="228"/>
      <c r="D56" s="456"/>
      <c r="E56" s="456"/>
      <c r="F56" s="228" t="s">
        <v>602</v>
      </c>
    </row>
    <row r="57" spans="1:6" ht="51">
      <c r="A57" s="257" t="s">
        <v>44</v>
      </c>
      <c r="B57" s="254" t="s">
        <v>290</v>
      </c>
      <c r="C57" s="228"/>
      <c r="D57" s="456"/>
      <c r="E57" s="456"/>
      <c r="F57" s="228" t="s">
        <v>602</v>
      </c>
    </row>
    <row r="58" spans="1:6" ht="63.75">
      <c r="A58" s="257" t="s">
        <v>676</v>
      </c>
      <c r="B58" s="247" t="s">
        <v>129</v>
      </c>
      <c r="C58" s="228"/>
      <c r="D58" s="465"/>
      <c r="E58" s="465"/>
      <c r="F58" s="228" t="s">
        <v>602</v>
      </c>
    </row>
    <row r="59" spans="1:6" s="436" customFormat="1" ht="12.75">
      <c r="A59" s="234" t="s">
        <v>595</v>
      </c>
      <c r="B59" s="235" t="s">
        <v>990</v>
      </c>
      <c r="C59" s="238">
        <v>7300</v>
      </c>
      <c r="D59" s="749">
        <f>E59</f>
        <v>580284.1</v>
      </c>
      <c r="E59" s="749">
        <f>E74</f>
        <v>580284.1</v>
      </c>
      <c r="F59" s="749">
        <f>F84</f>
        <v>50869.2</v>
      </c>
    </row>
    <row r="60" spans="1:6" s="436" customFormat="1" ht="25.5" customHeight="1">
      <c r="A60" s="233"/>
      <c r="B60" s="239" t="s">
        <v>45</v>
      </c>
      <c r="C60" s="226"/>
      <c r="D60" s="750"/>
      <c r="E60" s="750"/>
      <c r="F60" s="750"/>
    </row>
    <row r="61" spans="1:6" ht="12.75">
      <c r="A61" s="233"/>
      <c r="B61" s="239" t="s">
        <v>970</v>
      </c>
      <c r="C61" s="260"/>
      <c r="D61" s="751"/>
      <c r="E61" s="751"/>
      <c r="F61" s="751"/>
    </row>
    <row r="62" spans="1:6" s="436" customFormat="1" ht="25.5">
      <c r="A62" s="234" t="s">
        <v>401</v>
      </c>
      <c r="B62" s="235" t="s">
        <v>991</v>
      </c>
      <c r="C62" s="236">
        <v>7311</v>
      </c>
      <c r="D62" s="466"/>
      <c r="E62" s="466"/>
      <c r="F62" s="238" t="s">
        <v>602</v>
      </c>
    </row>
    <row r="63" spans="1:6" ht="12.75">
      <c r="A63" s="233"/>
      <c r="B63" s="272" t="s">
        <v>970</v>
      </c>
      <c r="C63" s="240"/>
      <c r="D63" s="232"/>
      <c r="E63" s="232"/>
      <c r="F63" s="242"/>
    </row>
    <row r="64" spans="1:6" s="436" customFormat="1" ht="51">
      <c r="A64" s="243" t="s">
        <v>46</v>
      </c>
      <c r="B64" s="247" t="s">
        <v>309</v>
      </c>
      <c r="C64" s="258"/>
      <c r="D64" s="245"/>
      <c r="E64" s="245"/>
      <c r="F64" s="228" t="s">
        <v>602</v>
      </c>
    </row>
    <row r="65" spans="1:6" ht="25.5">
      <c r="A65" s="269" t="s">
        <v>402</v>
      </c>
      <c r="B65" s="235" t="s">
        <v>992</v>
      </c>
      <c r="C65" s="270">
        <v>7312</v>
      </c>
      <c r="D65" s="437"/>
      <c r="E65" s="238" t="s">
        <v>602</v>
      </c>
      <c r="F65" s="250"/>
    </row>
    <row r="66" spans="1:6" s="436" customFormat="1" ht="12.75">
      <c r="A66" s="271"/>
      <c r="B66" s="272" t="s">
        <v>970</v>
      </c>
      <c r="C66" s="261"/>
      <c r="D66" s="323"/>
      <c r="E66" s="323"/>
      <c r="F66" s="261"/>
    </row>
    <row r="67" spans="1:6" ht="51">
      <c r="A67" s="231" t="s">
        <v>403</v>
      </c>
      <c r="B67" s="247" t="s">
        <v>310</v>
      </c>
      <c r="C67" s="258"/>
      <c r="D67" s="245"/>
      <c r="E67" s="228" t="s">
        <v>602</v>
      </c>
      <c r="F67" s="228"/>
    </row>
    <row r="68" spans="1:6" ht="38.25">
      <c r="A68" s="269" t="s">
        <v>47</v>
      </c>
      <c r="B68" s="235" t="s">
        <v>993</v>
      </c>
      <c r="C68" s="270">
        <v>7321</v>
      </c>
      <c r="D68" s="437"/>
      <c r="E68" s="238"/>
      <c r="F68" s="238" t="s">
        <v>602</v>
      </c>
    </row>
    <row r="69" spans="1:6" ht="12.75">
      <c r="A69" s="271"/>
      <c r="B69" s="272" t="s">
        <v>970</v>
      </c>
      <c r="C69" s="261"/>
      <c r="D69" s="323"/>
      <c r="E69" s="323"/>
      <c r="F69" s="261"/>
    </row>
    <row r="70" spans="1:6" ht="51">
      <c r="A70" s="243" t="s">
        <v>48</v>
      </c>
      <c r="B70" s="247" t="s">
        <v>994</v>
      </c>
      <c r="C70" s="258"/>
      <c r="D70" s="245"/>
      <c r="E70" s="228"/>
      <c r="F70" s="228" t="s">
        <v>602</v>
      </c>
    </row>
    <row r="71" spans="1:6" ht="38.25">
      <c r="A71" s="269" t="s">
        <v>49</v>
      </c>
      <c r="B71" s="235" t="s">
        <v>995</v>
      </c>
      <c r="C71" s="270">
        <v>7322</v>
      </c>
      <c r="D71" s="437"/>
      <c r="E71" s="238" t="s">
        <v>602</v>
      </c>
      <c r="F71" s="250"/>
    </row>
    <row r="72" spans="1:6" ht="12.75">
      <c r="A72" s="271"/>
      <c r="B72" s="272" t="s">
        <v>970</v>
      </c>
      <c r="C72" s="261"/>
      <c r="D72" s="323"/>
      <c r="E72" s="323"/>
      <c r="F72" s="261"/>
    </row>
    <row r="73" spans="1:6" ht="51">
      <c r="A73" s="243" t="s">
        <v>50</v>
      </c>
      <c r="B73" s="247" t="s">
        <v>996</v>
      </c>
      <c r="C73" s="258"/>
      <c r="D73" s="245"/>
      <c r="E73" s="228" t="s">
        <v>602</v>
      </c>
      <c r="F73" s="228"/>
    </row>
    <row r="74" spans="1:6" ht="25.5">
      <c r="A74" s="234" t="s">
        <v>51</v>
      </c>
      <c r="B74" s="235" t="s">
        <v>997</v>
      </c>
      <c r="C74" s="238">
        <v>7331</v>
      </c>
      <c r="D74" s="453">
        <f>D77+D82</f>
        <v>580284.1</v>
      </c>
      <c r="E74" s="453">
        <f>E77+E82+E81</f>
        <v>580284.1</v>
      </c>
      <c r="F74" s="238" t="s">
        <v>602</v>
      </c>
    </row>
    <row r="75" spans="1:6" ht="12.75">
      <c r="A75" s="233"/>
      <c r="B75" s="239" t="s">
        <v>308</v>
      </c>
      <c r="D75" s="457"/>
      <c r="E75" s="457"/>
      <c r="F75" s="242"/>
    </row>
    <row r="76" spans="1:6" ht="12.75">
      <c r="A76" s="233"/>
      <c r="B76" s="239" t="s">
        <v>318</v>
      </c>
      <c r="C76" s="260"/>
      <c r="D76" s="457"/>
      <c r="E76" s="457"/>
      <c r="F76" s="242"/>
    </row>
    <row r="77" spans="1:6" ht="25.5">
      <c r="A77" s="246" t="s">
        <v>52</v>
      </c>
      <c r="B77" s="247" t="s">
        <v>998</v>
      </c>
      <c r="C77" s="248"/>
      <c r="D77" s="461">
        <f>E77</f>
        <v>561622</v>
      </c>
      <c r="E77" s="461">
        <f>'[1]Ekamutner'!$C$29</f>
        <v>561622</v>
      </c>
      <c r="F77" s="250" t="s">
        <v>602</v>
      </c>
    </row>
    <row r="78" spans="1:6" ht="25.5">
      <c r="A78" s="246" t="s">
        <v>53</v>
      </c>
      <c r="B78" s="247" t="s">
        <v>291</v>
      </c>
      <c r="C78" s="273"/>
      <c r="D78" s="249"/>
      <c r="E78" s="250"/>
      <c r="F78" s="250" t="s">
        <v>602</v>
      </c>
    </row>
    <row r="79" spans="1:6" s="436" customFormat="1" ht="12.75">
      <c r="A79" s="251"/>
      <c r="B79" s="274" t="s">
        <v>970</v>
      </c>
      <c r="C79" s="275"/>
      <c r="D79" s="260"/>
      <c r="E79" s="253"/>
      <c r="F79" s="253"/>
    </row>
    <row r="80" spans="1:6" ht="51">
      <c r="A80" s="243" t="s">
        <v>54</v>
      </c>
      <c r="B80" s="255" t="s">
        <v>999</v>
      </c>
      <c r="C80" s="228"/>
      <c r="D80" s="245"/>
      <c r="E80" s="228"/>
      <c r="F80" s="228" t="s">
        <v>602</v>
      </c>
    </row>
    <row r="81" spans="1:6" ht="25.5">
      <c r="A81" s="243" t="s">
        <v>55</v>
      </c>
      <c r="B81" s="255" t="s">
        <v>292</v>
      </c>
      <c r="C81" s="228"/>
      <c r="D81" s="467">
        <f>E81</f>
        <v>0</v>
      </c>
      <c r="E81" s="468"/>
      <c r="F81" s="228" t="s">
        <v>602</v>
      </c>
    </row>
    <row r="82" spans="1:6" ht="38.25">
      <c r="A82" s="243" t="s">
        <v>56</v>
      </c>
      <c r="B82" s="247" t="s">
        <v>293</v>
      </c>
      <c r="C82" s="258"/>
      <c r="D82" s="467">
        <f>E82</f>
        <v>18662.1</v>
      </c>
      <c r="E82" s="468">
        <f>'[1]Ekamutner'!$C$30</f>
        <v>18662.1</v>
      </c>
      <c r="F82" s="228" t="s">
        <v>602</v>
      </c>
    </row>
    <row r="83" spans="1:6" ht="38.25">
      <c r="A83" s="246" t="s">
        <v>57</v>
      </c>
      <c r="B83" s="247" t="s">
        <v>294</v>
      </c>
      <c r="C83" s="273"/>
      <c r="D83" s="249"/>
      <c r="E83" s="250"/>
      <c r="F83" s="250" t="s">
        <v>602</v>
      </c>
    </row>
    <row r="84" spans="1:6" s="436" customFormat="1" ht="38.25">
      <c r="A84" s="234" t="s">
        <v>58</v>
      </c>
      <c r="B84" s="235" t="s">
        <v>1000</v>
      </c>
      <c r="C84" s="236">
        <v>7332</v>
      </c>
      <c r="D84" s="749">
        <f>D87</f>
        <v>50869.2</v>
      </c>
      <c r="E84" s="238" t="s">
        <v>602</v>
      </c>
      <c r="F84" s="758">
        <f>F87</f>
        <v>50869.2</v>
      </c>
    </row>
    <row r="85" spans="1:6" ht="12.75" customHeight="1">
      <c r="A85" s="233"/>
      <c r="B85" s="239" t="s">
        <v>311</v>
      </c>
      <c r="C85" s="240"/>
      <c r="D85" s="750"/>
      <c r="E85" s="241"/>
      <c r="F85" s="759"/>
    </row>
    <row r="86" spans="1:6" ht="12.75">
      <c r="A86" s="233"/>
      <c r="B86" s="272" t="s">
        <v>970</v>
      </c>
      <c r="C86" s="240"/>
      <c r="D86" s="751"/>
      <c r="E86" s="242"/>
      <c r="F86" s="760"/>
    </row>
    <row r="87" spans="1:6" s="436" customFormat="1" ht="38.25">
      <c r="A87" s="243" t="s">
        <v>59</v>
      </c>
      <c r="B87" s="247" t="s">
        <v>0</v>
      </c>
      <c r="C87" s="258"/>
      <c r="D87" s="453">
        <f>F87</f>
        <v>50869.2</v>
      </c>
      <c r="E87" s="228" t="s">
        <v>602</v>
      </c>
      <c r="F87" s="497">
        <f>'[1]Ekamutner'!$C$33+50270</f>
        <v>50869.2</v>
      </c>
    </row>
    <row r="88" spans="1:6" ht="38.25">
      <c r="A88" s="246" t="s">
        <v>60</v>
      </c>
      <c r="B88" s="247" t="s">
        <v>295</v>
      </c>
      <c r="C88" s="273"/>
      <c r="D88" s="469"/>
      <c r="E88" s="250" t="s">
        <v>602</v>
      </c>
      <c r="F88" s="250"/>
    </row>
    <row r="89" spans="1:6" ht="12.75">
      <c r="A89" s="234" t="s">
        <v>596</v>
      </c>
      <c r="B89" s="235" t="s">
        <v>1</v>
      </c>
      <c r="C89" s="238">
        <v>7400</v>
      </c>
      <c r="D89" s="453">
        <f>E89</f>
        <v>263332.85</v>
      </c>
      <c r="E89" s="453">
        <f>E98+E105+E111+E116+E131</f>
        <v>263332.85</v>
      </c>
      <c r="F89" s="238"/>
    </row>
    <row r="90" spans="1:6" ht="25.5">
      <c r="A90" s="233"/>
      <c r="B90" s="239" t="s">
        <v>296</v>
      </c>
      <c r="D90" s="470"/>
      <c r="E90" s="232"/>
      <c r="F90" s="242"/>
    </row>
    <row r="91" spans="1:6" ht="12.75">
      <c r="A91" s="233"/>
      <c r="B91" s="239" t="s">
        <v>970</v>
      </c>
      <c r="C91" s="260"/>
      <c r="D91" s="470"/>
      <c r="E91" s="232"/>
      <c r="F91" s="242"/>
    </row>
    <row r="92" spans="1:6" ht="12.75">
      <c r="A92" s="234" t="s">
        <v>407</v>
      </c>
      <c r="B92" s="235" t="s">
        <v>2</v>
      </c>
      <c r="C92" s="236">
        <v>7411</v>
      </c>
      <c r="D92" s="237"/>
      <c r="E92" s="238" t="s">
        <v>602</v>
      </c>
      <c r="F92" s="238"/>
    </row>
    <row r="93" spans="1:6" ht="12.75">
      <c r="A93" s="233"/>
      <c r="B93" s="239" t="s">
        <v>970</v>
      </c>
      <c r="C93" s="240"/>
      <c r="D93" s="232"/>
      <c r="E93" s="242"/>
      <c r="F93" s="242"/>
    </row>
    <row r="94" spans="1:6" s="436" customFormat="1" ht="38.25">
      <c r="A94" s="243" t="s">
        <v>61</v>
      </c>
      <c r="B94" s="244" t="s">
        <v>297</v>
      </c>
      <c r="C94" s="258"/>
      <c r="D94" s="245"/>
      <c r="E94" s="228" t="s">
        <v>602</v>
      </c>
      <c r="F94" s="228"/>
    </row>
    <row r="95" spans="1:6" ht="12.75">
      <c r="A95" s="234" t="s">
        <v>62</v>
      </c>
      <c r="B95" s="235" t="s">
        <v>3</v>
      </c>
      <c r="C95" s="236">
        <v>7412</v>
      </c>
      <c r="D95" s="237"/>
      <c r="E95" s="237"/>
      <c r="F95" s="238" t="s">
        <v>602</v>
      </c>
    </row>
    <row r="96" spans="1:6" ht="12.75">
      <c r="A96" s="233"/>
      <c r="B96" s="239" t="s">
        <v>970</v>
      </c>
      <c r="C96" s="240"/>
      <c r="D96" s="232"/>
      <c r="E96" s="232"/>
      <c r="F96" s="242"/>
    </row>
    <row r="97" spans="1:6" s="436" customFormat="1" ht="38.25">
      <c r="A97" s="243" t="s">
        <v>63</v>
      </c>
      <c r="B97" s="247" t="s">
        <v>298</v>
      </c>
      <c r="C97" s="258"/>
      <c r="D97" s="245"/>
      <c r="E97" s="228"/>
      <c r="F97" s="228" t="s">
        <v>602</v>
      </c>
    </row>
    <row r="98" spans="1:6" ht="12.75">
      <c r="A98" s="234" t="s">
        <v>64</v>
      </c>
      <c r="B98" s="235" t="s">
        <v>4</v>
      </c>
      <c r="C98" s="236">
        <v>7415</v>
      </c>
      <c r="D98" s="453">
        <f>E98</f>
        <v>25396</v>
      </c>
      <c r="E98" s="453">
        <f>E101+E103+E104</f>
        <v>25396</v>
      </c>
      <c r="F98" s="238" t="s">
        <v>602</v>
      </c>
    </row>
    <row r="99" spans="1:6" s="436" customFormat="1" ht="12.75">
      <c r="A99" s="233"/>
      <c r="B99" s="239" t="s">
        <v>65</v>
      </c>
      <c r="C99" s="240"/>
      <c r="D99" s="457"/>
      <c r="E99" s="457"/>
      <c r="F99" s="242"/>
    </row>
    <row r="100" spans="1:6" ht="12.75">
      <c r="A100" s="233"/>
      <c r="B100" s="239" t="s">
        <v>970</v>
      </c>
      <c r="C100" s="240"/>
      <c r="D100" s="457"/>
      <c r="E100" s="457"/>
      <c r="F100" s="242"/>
    </row>
    <row r="101" spans="1:6" s="436" customFormat="1" ht="25.5">
      <c r="A101" s="243" t="s">
        <v>66</v>
      </c>
      <c r="B101" s="247" t="s">
        <v>299</v>
      </c>
      <c r="C101" s="258"/>
      <c r="D101" s="456">
        <f>E101</f>
        <v>21652</v>
      </c>
      <c r="E101" s="456">
        <f>'[1]Ekamutner'!$C$19</f>
        <v>21652</v>
      </c>
      <c r="F101" s="228" t="s">
        <v>602</v>
      </c>
    </row>
    <row r="102" spans="1:6" ht="25.5">
      <c r="A102" s="243" t="s">
        <v>67</v>
      </c>
      <c r="B102" s="247" t="s">
        <v>300</v>
      </c>
      <c r="C102" s="258"/>
      <c r="D102" s="456"/>
      <c r="E102" s="456"/>
      <c r="F102" s="228" t="s">
        <v>602</v>
      </c>
    </row>
    <row r="103" spans="1:6" s="436" customFormat="1" ht="51">
      <c r="A103" s="243" t="s">
        <v>68</v>
      </c>
      <c r="B103" s="247" t="s">
        <v>5</v>
      </c>
      <c r="C103" s="258"/>
      <c r="D103" s="456">
        <f>E103</f>
        <v>0</v>
      </c>
      <c r="E103" s="456"/>
      <c r="F103" s="228" t="s">
        <v>602</v>
      </c>
    </row>
    <row r="104" spans="1:6" ht="12.75">
      <c r="A104" s="231" t="s">
        <v>793</v>
      </c>
      <c r="B104" s="247" t="s">
        <v>6</v>
      </c>
      <c r="C104" s="258"/>
      <c r="D104" s="456">
        <f>E104</f>
        <v>3744</v>
      </c>
      <c r="E104" s="456">
        <f>'[1]Ekamutner'!$C$20</f>
        <v>3744</v>
      </c>
      <c r="F104" s="228" t="s">
        <v>602</v>
      </c>
    </row>
    <row r="105" spans="1:6" ht="38.25">
      <c r="A105" s="234" t="s">
        <v>794</v>
      </c>
      <c r="B105" s="235" t="s">
        <v>7</v>
      </c>
      <c r="C105" s="236">
        <v>7421</v>
      </c>
      <c r="D105" s="453">
        <f>E105</f>
        <v>5396.75</v>
      </c>
      <c r="E105" s="453">
        <f>E109+E110</f>
        <v>5396.75</v>
      </c>
      <c r="F105" s="238" t="s">
        <v>602</v>
      </c>
    </row>
    <row r="106" spans="1:6" s="436" customFormat="1" ht="12.75">
      <c r="A106" s="233"/>
      <c r="B106" s="239" t="s">
        <v>301</v>
      </c>
      <c r="C106" s="240"/>
      <c r="D106" s="470"/>
      <c r="E106" s="470"/>
      <c r="F106" s="242"/>
    </row>
    <row r="107" spans="1:6" s="436" customFormat="1" ht="12.75">
      <c r="A107" s="233"/>
      <c r="B107" s="239" t="s">
        <v>970</v>
      </c>
      <c r="C107" s="240"/>
      <c r="D107" s="470"/>
      <c r="E107" s="470"/>
      <c r="F107" s="242"/>
    </row>
    <row r="108" spans="1:6" ht="76.5">
      <c r="A108" s="243" t="s">
        <v>795</v>
      </c>
      <c r="B108" s="247" t="s">
        <v>312</v>
      </c>
      <c r="C108" s="258"/>
      <c r="D108" s="471"/>
      <c r="E108" s="468"/>
      <c r="F108" s="228" t="s">
        <v>602</v>
      </c>
    </row>
    <row r="109" spans="1:6" ht="51">
      <c r="A109" s="243" t="s">
        <v>508</v>
      </c>
      <c r="B109" s="247" t="s">
        <v>313</v>
      </c>
      <c r="C109" s="228"/>
      <c r="D109" s="456">
        <f>E109</f>
        <v>5396.75</v>
      </c>
      <c r="E109" s="456">
        <f>'[1]Ekamutner'!$C$21+42.65</f>
        <v>5396.75</v>
      </c>
      <c r="F109" s="228" t="s">
        <v>602</v>
      </c>
    </row>
    <row r="110" spans="1:6" ht="61.5" customHeight="1">
      <c r="A110" s="243" t="s">
        <v>302</v>
      </c>
      <c r="B110" s="247" t="s">
        <v>303</v>
      </c>
      <c r="C110" s="228"/>
      <c r="D110" s="320"/>
      <c r="E110" s="324"/>
      <c r="F110" s="228" t="s">
        <v>602</v>
      </c>
    </row>
    <row r="111" spans="1:6" s="436" customFormat="1" ht="12.75">
      <c r="A111" s="234" t="s">
        <v>69</v>
      </c>
      <c r="B111" s="235" t="s">
        <v>8</v>
      </c>
      <c r="C111" s="236">
        <v>7422</v>
      </c>
      <c r="D111" s="453">
        <f>E111</f>
        <v>231540.1</v>
      </c>
      <c r="E111" s="453">
        <f>E114+E115</f>
        <v>231540.1</v>
      </c>
      <c r="F111" s="238" t="s">
        <v>602</v>
      </c>
    </row>
    <row r="112" spans="1:6" s="436" customFormat="1" ht="12.75">
      <c r="A112" s="233"/>
      <c r="B112" s="239" t="s">
        <v>304</v>
      </c>
      <c r="C112" s="240"/>
      <c r="D112" s="457"/>
      <c r="E112" s="457"/>
      <c r="F112" s="242"/>
    </row>
    <row r="113" spans="1:6" ht="12.75">
      <c r="A113" s="233"/>
      <c r="B113" s="239" t="s">
        <v>970</v>
      </c>
      <c r="C113" s="240"/>
      <c r="D113" s="457"/>
      <c r="E113" s="457"/>
      <c r="F113" s="242"/>
    </row>
    <row r="114" spans="1:6" ht="12.75">
      <c r="A114" s="243" t="s">
        <v>70</v>
      </c>
      <c r="B114" s="247" t="s">
        <v>9</v>
      </c>
      <c r="C114" s="259"/>
      <c r="D114" s="472">
        <f>E114</f>
        <v>167250</v>
      </c>
      <c r="E114" s="456">
        <f>'[1]Ekamutner'!$C$27+'[1]Ekamutner'!$C$22+'[1]Ekamutner'!$C$23+'[1]Ekamutner'!$C$24+'[1]Ekamutner'!$C$25</f>
        <v>167250</v>
      </c>
      <c r="F114" s="228" t="s">
        <v>602</v>
      </c>
    </row>
    <row r="115" spans="1:6" s="436" customFormat="1" ht="38.25">
      <c r="A115" s="243" t="s">
        <v>71</v>
      </c>
      <c r="B115" s="247" t="s">
        <v>10</v>
      </c>
      <c r="C115" s="228"/>
      <c r="D115" s="456">
        <f>E115</f>
        <v>64290.1</v>
      </c>
      <c r="E115" s="456">
        <f>'[1]Ekamutner'!$C$26+7900+4000+36895.1+3495</f>
        <v>64290.1</v>
      </c>
      <c r="F115" s="228" t="s">
        <v>602</v>
      </c>
    </row>
    <row r="116" spans="1:6" ht="12.75">
      <c r="A116" s="234" t="s">
        <v>72</v>
      </c>
      <c r="B116" s="235" t="s">
        <v>11</v>
      </c>
      <c r="C116" s="236">
        <v>7431</v>
      </c>
      <c r="D116" s="453">
        <f>E116</f>
        <v>1000</v>
      </c>
      <c r="E116" s="453">
        <f>E119</f>
        <v>1000</v>
      </c>
      <c r="F116" s="238" t="s">
        <v>602</v>
      </c>
    </row>
    <row r="117" spans="1:6" ht="12.75">
      <c r="A117" s="233"/>
      <c r="B117" s="239" t="s">
        <v>73</v>
      </c>
      <c r="C117" s="240"/>
      <c r="D117" s="457"/>
      <c r="E117" s="457"/>
      <c r="F117" s="242"/>
    </row>
    <row r="118" spans="1:6" ht="12.75">
      <c r="A118" s="233"/>
      <c r="B118" s="239" t="s">
        <v>970</v>
      </c>
      <c r="C118" s="240"/>
      <c r="D118" s="457"/>
      <c r="E118" s="457"/>
      <c r="F118" s="242"/>
    </row>
    <row r="119" spans="1:6" ht="51">
      <c r="A119" s="243" t="s">
        <v>74</v>
      </c>
      <c r="B119" s="247" t="s">
        <v>609</v>
      </c>
      <c r="C119" s="258"/>
      <c r="D119" s="456">
        <f>E119</f>
        <v>1000</v>
      </c>
      <c r="E119" s="456">
        <f>'[1]Ekamutner'!$C$28</f>
        <v>1000</v>
      </c>
      <c r="F119" s="228" t="s">
        <v>602</v>
      </c>
    </row>
    <row r="120" spans="1:6" ht="38.25">
      <c r="A120" s="243" t="s">
        <v>75</v>
      </c>
      <c r="B120" s="247" t="s">
        <v>305</v>
      </c>
      <c r="C120" s="258"/>
      <c r="D120" s="471"/>
      <c r="E120" s="468"/>
      <c r="F120" s="228" t="s">
        <v>602</v>
      </c>
    </row>
    <row r="121" spans="1:6" ht="12.75">
      <c r="A121" s="234" t="s">
        <v>76</v>
      </c>
      <c r="B121" s="235" t="s">
        <v>509</v>
      </c>
      <c r="C121" s="236">
        <v>7441</v>
      </c>
      <c r="D121" s="249"/>
      <c r="E121" s="250"/>
      <c r="F121" s="238" t="s">
        <v>602</v>
      </c>
    </row>
    <row r="122" spans="1:6" ht="12.75">
      <c r="A122" s="233"/>
      <c r="B122" s="239" t="s">
        <v>77</v>
      </c>
      <c r="C122" s="240"/>
      <c r="D122" s="232"/>
      <c r="E122" s="241"/>
      <c r="F122" s="242"/>
    </row>
    <row r="123" spans="1:6" ht="12.75">
      <c r="A123" s="276"/>
      <c r="B123" s="239" t="s">
        <v>970</v>
      </c>
      <c r="C123" s="260"/>
      <c r="D123" s="232"/>
      <c r="E123" s="241"/>
      <c r="F123" s="242"/>
    </row>
    <row r="124" spans="1:6" ht="84" customHeight="1">
      <c r="A124" s="233" t="s">
        <v>78</v>
      </c>
      <c r="B124" s="244" t="s">
        <v>421</v>
      </c>
      <c r="C124" s="258"/>
      <c r="D124" s="249"/>
      <c r="E124" s="250"/>
      <c r="F124" s="228" t="s">
        <v>602</v>
      </c>
    </row>
    <row r="125" spans="1:6" ht="93" customHeight="1">
      <c r="A125" s="243" t="s">
        <v>306</v>
      </c>
      <c r="B125" s="244" t="s">
        <v>422</v>
      </c>
      <c r="C125" s="275"/>
      <c r="D125" s="249"/>
      <c r="E125" s="250"/>
      <c r="F125" s="228" t="s">
        <v>602</v>
      </c>
    </row>
    <row r="126" spans="1:6" ht="12.75">
      <c r="A126" s="234" t="s">
        <v>79</v>
      </c>
      <c r="B126" s="235" t="s">
        <v>825</v>
      </c>
      <c r="C126" s="236">
        <v>7442</v>
      </c>
      <c r="D126" s="237"/>
      <c r="E126" s="238" t="s">
        <v>602</v>
      </c>
      <c r="F126" s="238"/>
    </row>
    <row r="127" spans="1:6" ht="12.75">
      <c r="A127" s="233"/>
      <c r="B127" s="239" t="s">
        <v>510</v>
      </c>
      <c r="C127" s="240"/>
      <c r="D127" s="232"/>
      <c r="E127" s="242"/>
      <c r="F127" s="242"/>
    </row>
    <row r="128" spans="1:6" ht="12.75">
      <c r="A128" s="233"/>
      <c r="B128" s="239" t="s">
        <v>970</v>
      </c>
      <c r="C128" s="240"/>
      <c r="D128" s="232"/>
      <c r="E128" s="242"/>
      <c r="F128" s="242"/>
    </row>
    <row r="129" spans="1:6" ht="89.25" customHeight="1">
      <c r="A129" s="243" t="s">
        <v>80</v>
      </c>
      <c r="B129" s="244" t="s">
        <v>12</v>
      </c>
      <c r="C129" s="258"/>
      <c r="D129" s="245"/>
      <c r="E129" s="228" t="s">
        <v>602</v>
      </c>
      <c r="F129" s="228"/>
    </row>
    <row r="130" spans="1:6" ht="93.75" customHeight="1">
      <c r="A130" s="243" t="s">
        <v>81</v>
      </c>
      <c r="B130" s="247" t="s">
        <v>13</v>
      </c>
      <c r="C130" s="258"/>
      <c r="D130" s="245"/>
      <c r="E130" s="228" t="s">
        <v>602</v>
      </c>
      <c r="F130" s="438"/>
    </row>
    <row r="131" spans="1:6" ht="12.75">
      <c r="A131" s="269" t="s">
        <v>511</v>
      </c>
      <c r="B131" s="235" t="s">
        <v>608</v>
      </c>
      <c r="C131" s="238">
        <v>7451</v>
      </c>
      <c r="D131" s="237"/>
      <c r="E131" s="429">
        <f>E136</f>
        <v>0</v>
      </c>
      <c r="F131" s="238"/>
    </row>
    <row r="132" spans="1:6" ht="12.75">
      <c r="A132" s="266"/>
      <c r="B132" s="239" t="s">
        <v>826</v>
      </c>
      <c r="C132" s="277"/>
      <c r="D132" s="232"/>
      <c r="E132" s="232"/>
      <c r="F132" s="242"/>
    </row>
    <row r="133" spans="1:6" ht="12.75">
      <c r="A133" s="251"/>
      <c r="B133" s="239" t="s">
        <v>970</v>
      </c>
      <c r="C133" s="261"/>
      <c r="D133" s="232"/>
      <c r="E133" s="232"/>
      <c r="F133" s="242"/>
    </row>
    <row r="134" spans="1:6" ht="25.5">
      <c r="A134" s="243" t="s">
        <v>512</v>
      </c>
      <c r="B134" s="247" t="s">
        <v>14</v>
      </c>
      <c r="C134" s="258"/>
      <c r="D134" s="245"/>
      <c r="E134" s="228" t="s">
        <v>602</v>
      </c>
      <c r="F134" s="228"/>
    </row>
    <row r="135" spans="1:6" ht="25.5">
      <c r="A135" s="243" t="s">
        <v>513</v>
      </c>
      <c r="B135" s="247" t="s">
        <v>15</v>
      </c>
      <c r="C135" s="258"/>
      <c r="D135" s="245"/>
      <c r="E135" s="228" t="s">
        <v>602</v>
      </c>
      <c r="F135" s="228"/>
    </row>
    <row r="136" spans="1:6" ht="25.5">
      <c r="A136" s="243" t="s">
        <v>514</v>
      </c>
      <c r="B136" s="244" t="s">
        <v>307</v>
      </c>
      <c r="C136" s="258"/>
      <c r="D136" s="245"/>
      <c r="E136" s="430"/>
      <c r="F136" s="228"/>
    </row>
    <row r="137" ht="3" customHeight="1"/>
    <row r="138" spans="1:5" ht="33.75" customHeight="1">
      <c r="A138" s="756" t="s">
        <v>524</v>
      </c>
      <c r="B138" s="757"/>
      <c r="C138" s="757"/>
      <c r="D138" s="757"/>
      <c r="E138" s="757"/>
    </row>
    <row r="139" spans="1:4" ht="13.5" thickBot="1">
      <c r="A139" s="439" t="s">
        <v>144</v>
      </c>
      <c r="B139" s="431"/>
      <c r="C139" s="431"/>
      <c r="D139" s="431"/>
    </row>
    <row r="140" spans="1:5" ht="77.25" thickBot="1">
      <c r="A140" s="754" t="s">
        <v>151</v>
      </c>
      <c r="B140" s="754" t="s">
        <v>860</v>
      </c>
      <c r="C140" s="440" t="s">
        <v>145</v>
      </c>
      <c r="D140" s="440" t="s">
        <v>146</v>
      </c>
      <c r="E140" s="441" t="s">
        <v>147</v>
      </c>
    </row>
    <row r="141" spans="1:5" ht="16.5" customHeight="1" thickBot="1">
      <c r="A141" s="755" t="s">
        <v>152</v>
      </c>
      <c r="B141" s="755"/>
      <c r="C141" s="442">
        <v>1</v>
      </c>
      <c r="D141" s="442">
        <v>2</v>
      </c>
      <c r="E141" s="443">
        <v>3</v>
      </c>
    </row>
    <row r="142" spans="1:5" ht="26.25" thickBot="1">
      <c r="A142" s="444">
        <v>1</v>
      </c>
      <c r="B142" s="445" t="s">
        <v>971</v>
      </c>
      <c r="C142" s="446">
        <v>9768</v>
      </c>
      <c r="D142" s="446">
        <v>8648</v>
      </c>
      <c r="E142" s="447">
        <v>31081</v>
      </c>
    </row>
    <row r="143" spans="1:5" ht="26.25" thickBot="1">
      <c r="A143" s="444">
        <v>2</v>
      </c>
      <c r="B143" s="445" t="s">
        <v>148</v>
      </c>
      <c r="C143" s="446">
        <v>3156</v>
      </c>
      <c r="D143" s="446">
        <v>2856</v>
      </c>
      <c r="E143" s="447">
        <v>3200</v>
      </c>
    </row>
    <row r="144" spans="1:5" ht="13.5" thickBot="1">
      <c r="A144" s="444">
        <v>3</v>
      </c>
      <c r="B144" s="445" t="s">
        <v>974</v>
      </c>
      <c r="C144" s="446"/>
      <c r="D144" s="446"/>
      <c r="E144" s="447">
        <v>34624</v>
      </c>
    </row>
    <row r="145" spans="1:5" ht="13.5" thickBot="1">
      <c r="A145" s="444">
        <v>4</v>
      </c>
      <c r="B145" s="445" t="s">
        <v>149</v>
      </c>
      <c r="C145" s="446">
        <v>6900</v>
      </c>
      <c r="D145" s="446">
        <v>5100</v>
      </c>
      <c r="E145" s="448" t="s">
        <v>592</v>
      </c>
    </row>
    <row r="146" spans="1:5" ht="13.5" thickBot="1">
      <c r="A146" s="444">
        <v>5</v>
      </c>
      <c r="B146" s="445" t="s">
        <v>150</v>
      </c>
      <c r="C146" s="446">
        <v>1700</v>
      </c>
      <c r="D146" s="446">
        <v>1300</v>
      </c>
      <c r="E146" s="448" t="s">
        <v>592</v>
      </c>
    </row>
  </sheetData>
  <sheetProtection/>
  <mergeCells count="21">
    <mergeCell ref="A140:A141"/>
    <mergeCell ref="A138:E138"/>
    <mergeCell ref="E13:E14"/>
    <mergeCell ref="D10:D12"/>
    <mergeCell ref="F84:F86"/>
    <mergeCell ref="D84:D86"/>
    <mergeCell ref="F8:F9"/>
    <mergeCell ref="E10:E12"/>
    <mergeCell ref="D8:D9"/>
    <mergeCell ref="B140:B141"/>
    <mergeCell ref="D13:D14"/>
    <mergeCell ref="D59:D61"/>
    <mergeCell ref="E59:E61"/>
    <mergeCell ref="F59:F61"/>
    <mergeCell ref="E8:E9"/>
    <mergeCell ref="A1:F1"/>
    <mergeCell ref="A2:F2"/>
    <mergeCell ref="D5:D6"/>
    <mergeCell ref="B5:B6"/>
    <mergeCell ref="C5:C6"/>
    <mergeCell ref="A5:A6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3"/>
  <sheetViews>
    <sheetView zoomScale="130" zoomScaleNormal="130" zoomScalePageLayoutView="0" workbookViewId="0" topLeftCell="B4">
      <pane ySplit="2850" topLeftCell="A179" activePane="bottomLeft" state="split"/>
      <selection pane="topLeft" activeCell="H4" sqref="H4:I4"/>
      <selection pane="bottomLeft" activeCell="H183" sqref="H183"/>
    </sheetView>
  </sheetViews>
  <sheetFormatPr defaultColWidth="9.140625" defaultRowHeight="12.75"/>
  <cols>
    <col min="1" max="1" width="5.140625" style="3" customWidth="1"/>
    <col min="2" max="2" width="6.421875" style="4" customWidth="1"/>
    <col min="3" max="3" width="6.28125" style="5" customWidth="1"/>
    <col min="4" max="4" width="5.7109375" style="6" customWidth="1"/>
    <col min="5" max="5" width="46.28125" style="24" customWidth="1"/>
    <col min="6" max="6" width="47.57421875" style="11" hidden="1" customWidth="1"/>
    <col min="7" max="7" width="15.57421875" style="7" customWidth="1"/>
    <col min="8" max="8" width="17.140625" style="7" customWidth="1"/>
    <col min="9" max="9" width="14.8515625" style="7" customWidth="1"/>
    <col min="10" max="10" width="10.421875" style="7" bestFit="1" customWidth="1"/>
    <col min="11" max="11" width="11.28125" style="7" bestFit="1" customWidth="1"/>
    <col min="12" max="12" width="9.140625" style="7" customWidth="1"/>
    <col min="13" max="13" width="12.28125" style="7" bestFit="1" customWidth="1"/>
    <col min="14" max="16384" width="9.140625" style="7" customWidth="1"/>
  </cols>
  <sheetData>
    <row r="1" spans="1:9" ht="18">
      <c r="A1" s="772" t="s">
        <v>368</v>
      </c>
      <c r="B1" s="772"/>
      <c r="C1" s="772"/>
      <c r="D1" s="772"/>
      <c r="E1" s="772"/>
      <c r="F1" s="772"/>
      <c r="G1" s="772"/>
      <c r="H1" s="772"/>
      <c r="I1" s="772"/>
    </row>
    <row r="2" spans="1:9" ht="36" customHeight="1">
      <c r="A2" s="773" t="s">
        <v>370</v>
      </c>
      <c r="B2" s="773"/>
      <c r="C2" s="773"/>
      <c r="D2" s="773"/>
      <c r="E2" s="773"/>
      <c r="F2" s="773"/>
      <c r="G2" s="773"/>
      <c r="H2" s="773"/>
      <c r="I2" s="773"/>
    </row>
    <row r="3" spans="1:7" ht="15">
      <c r="A3" s="76" t="s">
        <v>369</v>
      </c>
      <c r="B3" s="78"/>
      <c r="C3" s="79"/>
      <c r="D3" s="79"/>
      <c r="E3" s="80"/>
      <c r="F3" s="76"/>
      <c r="G3" s="76"/>
    </row>
    <row r="4" spans="2:9" ht="15.75" thickBot="1">
      <c r="B4" s="8"/>
      <c r="C4" s="9"/>
      <c r="D4" s="9"/>
      <c r="E4" s="10"/>
      <c r="H4" s="774" t="s">
        <v>371</v>
      </c>
      <c r="I4" s="774"/>
    </row>
    <row r="5" spans="1:9" s="12" customFormat="1" ht="15.75" thickBot="1">
      <c r="A5" s="775" t="s">
        <v>366</v>
      </c>
      <c r="B5" s="763" t="s">
        <v>137</v>
      </c>
      <c r="C5" s="765" t="s">
        <v>599</v>
      </c>
      <c r="D5" s="766" t="s">
        <v>600</v>
      </c>
      <c r="E5" s="777" t="s">
        <v>367</v>
      </c>
      <c r="F5" s="779" t="s">
        <v>598</v>
      </c>
      <c r="G5" s="761" t="s">
        <v>372</v>
      </c>
      <c r="H5" s="768" t="s">
        <v>474</v>
      </c>
      <c r="I5" s="769"/>
    </row>
    <row r="6" spans="1:9" s="13" customFormat="1" ht="32.25" customHeight="1" thickBot="1">
      <c r="A6" s="776"/>
      <c r="B6" s="764"/>
      <c r="C6" s="764"/>
      <c r="D6" s="767"/>
      <c r="E6" s="778"/>
      <c r="F6" s="780"/>
      <c r="G6" s="762"/>
      <c r="H6" s="153" t="s">
        <v>589</v>
      </c>
      <c r="I6" s="154" t="s">
        <v>590</v>
      </c>
    </row>
    <row r="7" spans="1:9" s="82" customFormat="1" ht="15.75" thickBot="1">
      <c r="A7" s="132">
        <v>1</v>
      </c>
      <c r="B7" s="133">
        <v>2</v>
      </c>
      <c r="C7" s="133">
        <v>3</v>
      </c>
      <c r="D7" s="134">
        <v>4</v>
      </c>
      <c r="E7" s="135">
        <v>5</v>
      </c>
      <c r="F7" s="136"/>
      <c r="G7" s="135">
        <v>6</v>
      </c>
      <c r="H7" s="137">
        <v>7</v>
      </c>
      <c r="I7" s="138">
        <v>8</v>
      </c>
    </row>
    <row r="8" spans="1:13" s="145" customFormat="1" ht="18" customHeight="1" thickBot="1">
      <c r="A8" s="548">
        <v>2000</v>
      </c>
      <c r="B8" s="549" t="s">
        <v>601</v>
      </c>
      <c r="C8" s="550" t="s">
        <v>602</v>
      </c>
      <c r="D8" s="551" t="s">
        <v>602</v>
      </c>
      <c r="E8" s="552" t="s">
        <v>157</v>
      </c>
      <c r="F8" s="553"/>
      <c r="G8" s="554">
        <f>G9+G89+G162+G183+G212+G242+G273+G305+G142+G45+G63</f>
        <v>1123222.96</v>
      </c>
      <c r="H8" s="554">
        <f>H9+H45+H63+H89+H142+H162+H212+H242+H273+H305</f>
        <v>1074501.26</v>
      </c>
      <c r="I8" s="555">
        <f>I9+I89+I162+I183+I212+I242+I273+I305+I142</f>
        <v>57044.7</v>
      </c>
      <c r="K8" s="545"/>
      <c r="M8" s="545"/>
    </row>
    <row r="9" spans="1:9" s="144" customFormat="1" ht="27" customHeight="1">
      <c r="A9" s="146">
        <v>2100</v>
      </c>
      <c r="B9" s="51" t="s">
        <v>418</v>
      </c>
      <c r="C9" s="278" t="s">
        <v>347</v>
      </c>
      <c r="D9" s="279" t="s">
        <v>347</v>
      </c>
      <c r="E9" s="131" t="s">
        <v>141</v>
      </c>
      <c r="F9" s="147" t="s">
        <v>603</v>
      </c>
      <c r="G9" s="327">
        <f>H9+I9</f>
        <v>307792.75</v>
      </c>
      <c r="H9" s="328">
        <f>H11</f>
        <v>298142.75</v>
      </c>
      <c r="I9" s="328">
        <f>I11</f>
        <v>9650</v>
      </c>
    </row>
    <row r="10" spans="1:9" ht="11.25" customHeight="1">
      <c r="A10" s="111"/>
      <c r="B10" s="51"/>
      <c r="C10" s="278"/>
      <c r="D10" s="279"/>
      <c r="E10" s="104" t="s">
        <v>317</v>
      </c>
      <c r="F10" s="14"/>
      <c r="G10" s="329"/>
      <c r="H10" s="330"/>
      <c r="I10" s="112"/>
    </row>
    <row r="11" spans="1:9" s="16" customFormat="1" ht="48">
      <c r="A11" s="113">
        <v>2110</v>
      </c>
      <c r="B11" s="51" t="s">
        <v>418</v>
      </c>
      <c r="C11" s="150" t="s">
        <v>348</v>
      </c>
      <c r="D11" s="151" t="s">
        <v>347</v>
      </c>
      <c r="E11" s="105" t="s">
        <v>138</v>
      </c>
      <c r="F11" s="15" t="s">
        <v>604</v>
      </c>
      <c r="G11" s="331">
        <f>H11+I11</f>
        <v>307792.75</v>
      </c>
      <c r="H11" s="332">
        <f>H13+H24+H31</f>
        <v>298142.75</v>
      </c>
      <c r="I11" s="332">
        <f>I13+I24+I31</f>
        <v>9650</v>
      </c>
    </row>
    <row r="12" spans="1:9" s="16" customFormat="1" ht="10.5" customHeight="1">
      <c r="A12" s="113"/>
      <c r="B12" s="51"/>
      <c r="C12" s="150"/>
      <c r="D12" s="151"/>
      <c r="E12" s="104" t="s">
        <v>318</v>
      </c>
      <c r="F12" s="15"/>
      <c r="G12" s="128"/>
      <c r="H12" s="123"/>
      <c r="I12" s="114"/>
    </row>
    <row r="13" spans="1:9" ht="24">
      <c r="A13" s="113">
        <v>2111</v>
      </c>
      <c r="B13" s="53" t="s">
        <v>418</v>
      </c>
      <c r="C13" s="280" t="s">
        <v>348</v>
      </c>
      <c r="D13" s="281" t="s">
        <v>348</v>
      </c>
      <c r="E13" s="104" t="s">
        <v>139</v>
      </c>
      <c r="F13" s="17" t="s">
        <v>605</v>
      </c>
      <c r="G13" s="315">
        <f>H13</f>
        <v>220864.6</v>
      </c>
      <c r="H13" s="316">
        <f>'[1]2019'!$C$26+10667.6</f>
        <v>220864.6</v>
      </c>
      <c r="I13" s="314"/>
    </row>
    <row r="14" spans="1:9" ht="24">
      <c r="A14" s="113">
        <v>2112</v>
      </c>
      <c r="B14" s="53" t="s">
        <v>418</v>
      </c>
      <c r="C14" s="280" t="s">
        <v>348</v>
      </c>
      <c r="D14" s="281" t="s">
        <v>349</v>
      </c>
      <c r="E14" s="104" t="s">
        <v>606</v>
      </c>
      <c r="F14" s="17" t="s">
        <v>607</v>
      </c>
      <c r="G14" s="129"/>
      <c r="H14" s="124"/>
      <c r="I14" s="115"/>
    </row>
    <row r="15" spans="1:9" ht="15">
      <c r="A15" s="113">
        <v>2113</v>
      </c>
      <c r="B15" s="53" t="s">
        <v>418</v>
      </c>
      <c r="C15" s="280" t="s">
        <v>348</v>
      </c>
      <c r="D15" s="281" t="s">
        <v>248</v>
      </c>
      <c r="E15" s="104" t="s">
        <v>610</v>
      </c>
      <c r="F15" s="17" t="s">
        <v>611</v>
      </c>
      <c r="G15" s="129"/>
      <c r="H15" s="124"/>
      <c r="I15" s="115"/>
    </row>
    <row r="16" spans="1:9" ht="15">
      <c r="A16" s="113">
        <v>2120</v>
      </c>
      <c r="B16" s="51" t="s">
        <v>418</v>
      </c>
      <c r="C16" s="150" t="s">
        <v>349</v>
      </c>
      <c r="D16" s="151" t="s">
        <v>347</v>
      </c>
      <c r="E16" s="105" t="s">
        <v>612</v>
      </c>
      <c r="F16" s="18" t="s">
        <v>613</v>
      </c>
      <c r="G16" s="129"/>
      <c r="H16" s="124"/>
      <c r="I16" s="115"/>
    </row>
    <row r="17" spans="1:9" s="16" customFormat="1" ht="10.5" customHeight="1">
      <c r="A17" s="113"/>
      <c r="B17" s="51"/>
      <c r="C17" s="150"/>
      <c r="D17" s="151"/>
      <c r="E17" s="104" t="s">
        <v>318</v>
      </c>
      <c r="F17" s="15"/>
      <c r="G17" s="128"/>
      <c r="H17" s="123"/>
      <c r="I17" s="114"/>
    </row>
    <row r="18" spans="1:9" ht="16.5" customHeight="1">
      <c r="A18" s="113">
        <v>2121</v>
      </c>
      <c r="B18" s="53" t="s">
        <v>418</v>
      </c>
      <c r="C18" s="280" t="s">
        <v>349</v>
      </c>
      <c r="D18" s="281" t="s">
        <v>348</v>
      </c>
      <c r="E18" s="106" t="s">
        <v>140</v>
      </c>
      <c r="F18" s="17" t="s">
        <v>614</v>
      </c>
      <c r="G18" s="129"/>
      <c r="H18" s="124"/>
      <c r="I18" s="115"/>
    </row>
    <row r="19" spans="1:9" ht="28.5">
      <c r="A19" s="113">
        <v>2122</v>
      </c>
      <c r="B19" s="53" t="s">
        <v>418</v>
      </c>
      <c r="C19" s="280" t="s">
        <v>349</v>
      </c>
      <c r="D19" s="281" t="s">
        <v>349</v>
      </c>
      <c r="E19" s="104" t="s">
        <v>615</v>
      </c>
      <c r="F19" s="17" t="s">
        <v>616</v>
      </c>
      <c r="G19" s="129"/>
      <c r="H19" s="124"/>
      <c r="I19" s="115"/>
    </row>
    <row r="20" spans="1:9" ht="15">
      <c r="A20" s="113">
        <v>2130</v>
      </c>
      <c r="B20" s="51" t="s">
        <v>418</v>
      </c>
      <c r="C20" s="150" t="s">
        <v>248</v>
      </c>
      <c r="D20" s="151" t="s">
        <v>347</v>
      </c>
      <c r="E20" s="105" t="s">
        <v>617</v>
      </c>
      <c r="F20" s="19" t="s">
        <v>618</v>
      </c>
      <c r="G20" s="129"/>
      <c r="H20" s="124"/>
      <c r="I20" s="115"/>
    </row>
    <row r="21" spans="1:9" s="16" customFormat="1" ht="10.5" customHeight="1">
      <c r="A21" s="113"/>
      <c r="B21" s="51"/>
      <c r="C21" s="150"/>
      <c r="D21" s="151"/>
      <c r="E21" s="104" t="s">
        <v>318</v>
      </c>
      <c r="F21" s="15"/>
      <c r="G21" s="128"/>
      <c r="H21" s="123"/>
      <c r="I21" s="114"/>
    </row>
    <row r="22" spans="1:9" ht="24">
      <c r="A22" s="113">
        <v>2131</v>
      </c>
      <c r="B22" s="53" t="s">
        <v>418</v>
      </c>
      <c r="C22" s="280" t="s">
        <v>248</v>
      </c>
      <c r="D22" s="281" t="s">
        <v>348</v>
      </c>
      <c r="E22" s="104" t="s">
        <v>619</v>
      </c>
      <c r="F22" s="17" t="s">
        <v>620</v>
      </c>
      <c r="G22" s="129"/>
      <c r="H22" s="124"/>
      <c r="I22" s="115"/>
    </row>
    <row r="23" spans="1:9" ht="14.25" customHeight="1">
      <c r="A23" s="113">
        <v>2132</v>
      </c>
      <c r="B23" s="53" t="s">
        <v>418</v>
      </c>
      <c r="C23" s="280">
        <v>3</v>
      </c>
      <c r="D23" s="281">
        <v>2</v>
      </c>
      <c r="E23" s="104" t="s">
        <v>621</v>
      </c>
      <c r="F23" s="17" t="s">
        <v>622</v>
      </c>
      <c r="G23" s="129"/>
      <c r="H23" s="124"/>
      <c r="I23" s="115"/>
    </row>
    <row r="24" spans="1:9" ht="15">
      <c r="A24" s="113">
        <v>2133</v>
      </c>
      <c r="B24" s="53" t="s">
        <v>418</v>
      </c>
      <c r="C24" s="280">
        <v>3</v>
      </c>
      <c r="D24" s="281">
        <v>3</v>
      </c>
      <c r="E24" s="104" t="s">
        <v>623</v>
      </c>
      <c r="F24" s="17" t="s">
        <v>624</v>
      </c>
      <c r="G24" s="315">
        <f>H24</f>
        <v>5872.549999999998</v>
      </c>
      <c r="H24" s="316">
        <f>'[1]2019'!$C$27+'[1]2019'!$C$28+14.4+42.65</f>
        <v>5872.549999999998</v>
      </c>
      <c r="I24" s="115"/>
    </row>
    <row r="25" spans="1:9" ht="12.75" customHeight="1">
      <c r="A25" s="113">
        <v>2140</v>
      </c>
      <c r="B25" s="51" t="s">
        <v>418</v>
      </c>
      <c r="C25" s="150">
        <v>4</v>
      </c>
      <c r="D25" s="151">
        <v>0</v>
      </c>
      <c r="E25" s="105" t="s">
        <v>625</v>
      </c>
      <c r="F25" s="15" t="s">
        <v>626</v>
      </c>
      <c r="G25" s="129"/>
      <c r="H25" s="124"/>
      <c r="I25" s="115"/>
    </row>
    <row r="26" spans="1:9" s="16" customFormat="1" ht="10.5" customHeight="1">
      <c r="A26" s="113"/>
      <c r="B26" s="51"/>
      <c r="C26" s="150"/>
      <c r="D26" s="151"/>
      <c r="E26" s="104" t="s">
        <v>318</v>
      </c>
      <c r="F26" s="15"/>
      <c r="G26" s="128"/>
      <c r="H26" s="123"/>
      <c r="I26" s="114"/>
    </row>
    <row r="27" spans="1:9" ht="15">
      <c r="A27" s="113">
        <v>2141</v>
      </c>
      <c r="B27" s="53" t="s">
        <v>418</v>
      </c>
      <c r="C27" s="280">
        <v>4</v>
      </c>
      <c r="D27" s="281">
        <v>1</v>
      </c>
      <c r="E27" s="104" t="s">
        <v>627</v>
      </c>
      <c r="F27" s="20" t="s">
        <v>628</v>
      </c>
      <c r="G27" s="129"/>
      <c r="H27" s="124"/>
      <c r="I27" s="115"/>
    </row>
    <row r="28" spans="1:9" ht="36">
      <c r="A28" s="113">
        <v>2150</v>
      </c>
      <c r="B28" s="51" t="s">
        <v>418</v>
      </c>
      <c r="C28" s="150">
        <v>5</v>
      </c>
      <c r="D28" s="151">
        <v>0</v>
      </c>
      <c r="E28" s="105" t="s">
        <v>629</v>
      </c>
      <c r="F28" s="15" t="s">
        <v>630</v>
      </c>
      <c r="G28" s="129"/>
      <c r="H28" s="124"/>
      <c r="I28" s="115"/>
    </row>
    <row r="29" spans="1:9" s="16" customFormat="1" ht="10.5" customHeight="1">
      <c r="A29" s="113"/>
      <c r="B29" s="51"/>
      <c r="C29" s="150"/>
      <c r="D29" s="151"/>
      <c r="E29" s="104" t="s">
        <v>318</v>
      </c>
      <c r="F29" s="15"/>
      <c r="G29" s="128"/>
      <c r="H29" s="123"/>
      <c r="I29" s="114"/>
    </row>
    <row r="30" spans="1:9" ht="24">
      <c r="A30" s="113">
        <v>2151</v>
      </c>
      <c r="B30" s="53" t="s">
        <v>418</v>
      </c>
      <c r="C30" s="280">
        <v>5</v>
      </c>
      <c r="D30" s="281">
        <v>1</v>
      </c>
      <c r="E30" s="104" t="s">
        <v>631</v>
      </c>
      <c r="F30" s="20" t="s">
        <v>632</v>
      </c>
      <c r="G30" s="129"/>
      <c r="H30" s="124"/>
      <c r="I30" s="115"/>
    </row>
    <row r="31" spans="1:9" ht="28.5">
      <c r="A31" s="113">
        <v>2160</v>
      </c>
      <c r="B31" s="51" t="s">
        <v>418</v>
      </c>
      <c r="C31" s="150">
        <v>6</v>
      </c>
      <c r="D31" s="151">
        <v>0</v>
      </c>
      <c r="E31" s="105" t="s">
        <v>633</v>
      </c>
      <c r="F31" s="15" t="s">
        <v>634</v>
      </c>
      <c r="G31" s="318">
        <f>H31</f>
        <v>71405.6</v>
      </c>
      <c r="H31" s="317">
        <f>H33</f>
        <v>71405.6</v>
      </c>
      <c r="I31" s="317">
        <f>I33</f>
        <v>9650</v>
      </c>
    </row>
    <row r="32" spans="1:9" s="16" customFormat="1" ht="10.5" customHeight="1">
      <c r="A32" s="113"/>
      <c r="B32" s="51"/>
      <c r="C32" s="150"/>
      <c r="D32" s="151"/>
      <c r="E32" s="104" t="s">
        <v>318</v>
      </c>
      <c r="F32" s="15"/>
      <c r="G32" s="128"/>
      <c r="H32" s="123"/>
      <c r="I32" s="114"/>
    </row>
    <row r="33" spans="1:9" ht="24">
      <c r="A33" s="113">
        <v>2161</v>
      </c>
      <c r="B33" s="53" t="s">
        <v>418</v>
      </c>
      <c r="C33" s="280">
        <v>6</v>
      </c>
      <c r="D33" s="281">
        <v>1</v>
      </c>
      <c r="E33" s="104" t="s">
        <v>635</v>
      </c>
      <c r="F33" s="17" t="s">
        <v>636</v>
      </c>
      <c r="G33" s="318">
        <f>H33</f>
        <v>71405.6</v>
      </c>
      <c r="H33" s="317">
        <f>'[1]2019'!$C$23+'[1]2019'!$C$29+9500+3020+100-14.4</f>
        <v>71405.6</v>
      </c>
      <c r="I33" s="314">
        <f>250+5400+4000</f>
        <v>9650</v>
      </c>
    </row>
    <row r="34" spans="1:9" ht="15">
      <c r="A34" s="113">
        <v>2170</v>
      </c>
      <c r="B34" s="51" t="s">
        <v>418</v>
      </c>
      <c r="C34" s="150">
        <v>7</v>
      </c>
      <c r="D34" s="151">
        <v>0</v>
      </c>
      <c r="E34" s="105" t="s">
        <v>467</v>
      </c>
      <c r="F34" s="17"/>
      <c r="G34" s="129"/>
      <c r="H34" s="124"/>
      <c r="I34" s="115"/>
    </row>
    <row r="35" spans="1:9" s="16" customFormat="1" ht="10.5" customHeight="1">
      <c r="A35" s="113"/>
      <c r="B35" s="51"/>
      <c r="C35" s="150"/>
      <c r="D35" s="151"/>
      <c r="E35" s="104" t="s">
        <v>318</v>
      </c>
      <c r="F35" s="15"/>
      <c r="G35" s="128"/>
      <c r="H35" s="123"/>
      <c r="I35" s="114"/>
    </row>
    <row r="36" spans="1:9" ht="15">
      <c r="A36" s="113">
        <v>2171</v>
      </c>
      <c r="B36" s="53" t="s">
        <v>418</v>
      </c>
      <c r="C36" s="280">
        <v>7</v>
      </c>
      <c r="D36" s="281">
        <v>1</v>
      </c>
      <c r="E36" s="104" t="s">
        <v>467</v>
      </c>
      <c r="F36" s="17"/>
      <c r="G36" s="129"/>
      <c r="H36" s="124"/>
      <c r="I36" s="115"/>
    </row>
    <row r="37" spans="1:9" ht="29.25" customHeight="1">
      <c r="A37" s="113">
        <v>2180</v>
      </c>
      <c r="B37" s="51" t="s">
        <v>418</v>
      </c>
      <c r="C37" s="150">
        <v>8</v>
      </c>
      <c r="D37" s="151">
        <v>0</v>
      </c>
      <c r="E37" s="105" t="s">
        <v>637</v>
      </c>
      <c r="F37" s="15" t="s">
        <v>638</v>
      </c>
      <c r="G37" s="129"/>
      <c r="H37" s="124"/>
      <c r="I37" s="115"/>
    </row>
    <row r="38" spans="1:9" s="16" customFormat="1" ht="10.5" customHeight="1">
      <c r="A38" s="113"/>
      <c r="B38" s="51"/>
      <c r="C38" s="150"/>
      <c r="D38" s="151"/>
      <c r="E38" s="104" t="s">
        <v>318</v>
      </c>
      <c r="F38" s="15"/>
      <c r="G38" s="128"/>
      <c r="H38" s="123"/>
      <c r="I38" s="114"/>
    </row>
    <row r="39" spans="1:9" ht="28.5">
      <c r="A39" s="113">
        <v>2181</v>
      </c>
      <c r="B39" s="53" t="s">
        <v>418</v>
      </c>
      <c r="C39" s="280">
        <v>8</v>
      </c>
      <c r="D39" s="281">
        <v>1</v>
      </c>
      <c r="E39" s="104" t="s">
        <v>637</v>
      </c>
      <c r="F39" s="20" t="s">
        <v>639</v>
      </c>
      <c r="G39" s="129"/>
      <c r="H39" s="124"/>
      <c r="I39" s="115"/>
    </row>
    <row r="40" spans="1:9" ht="15">
      <c r="A40" s="113"/>
      <c r="B40" s="53"/>
      <c r="C40" s="280"/>
      <c r="D40" s="281"/>
      <c r="E40" s="160" t="s">
        <v>318</v>
      </c>
      <c r="F40" s="20"/>
      <c r="G40" s="129"/>
      <c r="H40" s="124"/>
      <c r="I40" s="115"/>
    </row>
    <row r="41" spans="1:9" ht="15">
      <c r="A41" s="113">
        <v>2182</v>
      </c>
      <c r="B41" s="53" t="s">
        <v>418</v>
      </c>
      <c r="C41" s="280">
        <v>8</v>
      </c>
      <c r="D41" s="281">
        <v>1</v>
      </c>
      <c r="E41" s="160" t="s">
        <v>321</v>
      </c>
      <c r="F41" s="20"/>
      <c r="G41" s="129"/>
      <c r="H41" s="124"/>
      <c r="I41" s="115"/>
    </row>
    <row r="42" spans="1:9" ht="15">
      <c r="A42" s="113">
        <v>2183</v>
      </c>
      <c r="B42" s="53" t="s">
        <v>418</v>
      </c>
      <c r="C42" s="280">
        <v>8</v>
      </c>
      <c r="D42" s="281">
        <v>1</v>
      </c>
      <c r="E42" s="160" t="s">
        <v>322</v>
      </c>
      <c r="F42" s="20"/>
      <c r="G42" s="129"/>
      <c r="H42" s="124"/>
      <c r="I42" s="115"/>
    </row>
    <row r="43" spans="1:9" ht="24">
      <c r="A43" s="113">
        <v>2184</v>
      </c>
      <c r="B43" s="53" t="s">
        <v>418</v>
      </c>
      <c r="C43" s="280">
        <v>8</v>
      </c>
      <c r="D43" s="281">
        <v>1</v>
      </c>
      <c r="E43" s="160" t="s">
        <v>323</v>
      </c>
      <c r="F43" s="20"/>
      <c r="G43" s="129"/>
      <c r="H43" s="124"/>
      <c r="I43" s="115"/>
    </row>
    <row r="44" spans="1:9" ht="15">
      <c r="A44" s="113">
        <v>2185</v>
      </c>
      <c r="B44" s="53" t="s">
        <v>418</v>
      </c>
      <c r="C44" s="280">
        <v>8</v>
      </c>
      <c r="D44" s="281">
        <v>1</v>
      </c>
      <c r="E44" s="160"/>
      <c r="F44" s="20"/>
      <c r="G44" s="339"/>
      <c r="H44" s="340"/>
      <c r="I44" s="115"/>
    </row>
    <row r="45" spans="1:9" s="144" customFormat="1" ht="12" customHeight="1">
      <c r="A45" s="139">
        <v>2200</v>
      </c>
      <c r="B45" s="51" t="s">
        <v>419</v>
      </c>
      <c r="C45" s="150">
        <v>0</v>
      </c>
      <c r="D45" s="151">
        <v>0</v>
      </c>
      <c r="E45" s="131" t="s">
        <v>142</v>
      </c>
      <c r="F45" s="140" t="s">
        <v>640</v>
      </c>
      <c r="G45" s="333">
        <v>300</v>
      </c>
      <c r="H45" s="348">
        <v>300</v>
      </c>
      <c r="I45" s="143"/>
    </row>
    <row r="46" spans="1:9" ht="11.25" customHeight="1">
      <c r="A46" s="111"/>
      <c r="B46" s="51"/>
      <c r="C46" s="278"/>
      <c r="D46" s="279"/>
      <c r="E46" s="104" t="s">
        <v>317</v>
      </c>
      <c r="F46" s="14"/>
      <c r="G46" s="127"/>
      <c r="H46" s="122"/>
      <c r="I46" s="112"/>
    </row>
    <row r="47" spans="1:9" ht="15">
      <c r="A47" s="113">
        <v>2210</v>
      </c>
      <c r="B47" s="51" t="s">
        <v>419</v>
      </c>
      <c r="C47" s="280">
        <v>1</v>
      </c>
      <c r="D47" s="281">
        <v>0</v>
      </c>
      <c r="E47" s="105" t="s">
        <v>641</v>
      </c>
      <c r="F47" s="21" t="s">
        <v>642</v>
      </c>
      <c r="G47" s="129"/>
      <c r="H47" s="124"/>
      <c r="I47" s="115"/>
    </row>
    <row r="48" spans="1:9" s="16" customFormat="1" ht="10.5" customHeight="1">
      <c r="A48" s="113"/>
      <c r="B48" s="51"/>
      <c r="C48" s="150"/>
      <c r="D48" s="151"/>
      <c r="E48" s="104" t="s">
        <v>318</v>
      </c>
      <c r="F48" s="15"/>
      <c r="G48" s="128"/>
      <c r="H48" s="123"/>
      <c r="I48" s="114"/>
    </row>
    <row r="49" spans="1:9" ht="15">
      <c r="A49" s="113">
        <v>2211</v>
      </c>
      <c r="B49" s="53" t="s">
        <v>419</v>
      </c>
      <c r="C49" s="280">
        <v>1</v>
      </c>
      <c r="D49" s="281">
        <v>1</v>
      </c>
      <c r="E49" s="104" t="s">
        <v>643</v>
      </c>
      <c r="F49" s="20" t="s">
        <v>644</v>
      </c>
      <c r="G49" s="315"/>
      <c r="H49" s="316"/>
      <c r="I49" s="115"/>
    </row>
    <row r="50" spans="1:9" ht="15">
      <c r="A50" s="113">
        <v>2220</v>
      </c>
      <c r="B50" s="51" t="s">
        <v>419</v>
      </c>
      <c r="C50" s="150">
        <v>2</v>
      </c>
      <c r="D50" s="151">
        <v>0</v>
      </c>
      <c r="E50" s="105" t="s">
        <v>645</v>
      </c>
      <c r="F50" s="21" t="s">
        <v>646</v>
      </c>
      <c r="G50" s="315">
        <v>100</v>
      </c>
      <c r="H50" s="316">
        <v>100</v>
      </c>
      <c r="I50" s="115"/>
    </row>
    <row r="51" spans="1:9" s="16" customFormat="1" ht="10.5" customHeight="1">
      <c r="A51" s="113"/>
      <c r="B51" s="51"/>
      <c r="C51" s="150"/>
      <c r="D51" s="151"/>
      <c r="E51" s="104" t="s">
        <v>318</v>
      </c>
      <c r="F51" s="15"/>
      <c r="G51" s="325"/>
      <c r="H51" s="326"/>
      <c r="I51" s="114"/>
    </row>
    <row r="52" spans="1:9" ht="15">
      <c r="A52" s="113">
        <v>2221</v>
      </c>
      <c r="B52" s="53" t="s">
        <v>419</v>
      </c>
      <c r="C52" s="280">
        <v>2</v>
      </c>
      <c r="D52" s="281">
        <v>1</v>
      </c>
      <c r="E52" s="104" t="s">
        <v>647</v>
      </c>
      <c r="F52" s="20" t="s">
        <v>648</v>
      </c>
      <c r="G52" s="315">
        <v>100</v>
      </c>
      <c r="H52" s="316">
        <v>100</v>
      </c>
      <c r="I52" s="115"/>
    </row>
    <row r="53" spans="1:9" ht="15">
      <c r="A53" s="113">
        <v>2230</v>
      </c>
      <c r="B53" s="51" t="s">
        <v>419</v>
      </c>
      <c r="C53" s="280">
        <v>3</v>
      </c>
      <c r="D53" s="281">
        <v>0</v>
      </c>
      <c r="E53" s="105" t="s">
        <v>649</v>
      </c>
      <c r="F53" s="21" t="s">
        <v>650</v>
      </c>
      <c r="G53" s="129"/>
      <c r="H53" s="124"/>
      <c r="I53" s="115"/>
    </row>
    <row r="54" spans="1:9" s="16" customFormat="1" ht="10.5" customHeight="1">
      <c r="A54" s="113"/>
      <c r="B54" s="51"/>
      <c r="C54" s="150"/>
      <c r="D54" s="151"/>
      <c r="E54" s="104" t="s">
        <v>318</v>
      </c>
      <c r="F54" s="15"/>
      <c r="G54" s="128"/>
      <c r="H54" s="123"/>
      <c r="I54" s="114"/>
    </row>
    <row r="55" spans="1:9" ht="15">
      <c r="A55" s="113">
        <v>2231</v>
      </c>
      <c r="B55" s="53" t="s">
        <v>419</v>
      </c>
      <c r="C55" s="280">
        <v>3</v>
      </c>
      <c r="D55" s="281">
        <v>1</v>
      </c>
      <c r="E55" s="104" t="s">
        <v>651</v>
      </c>
      <c r="F55" s="20" t="s">
        <v>652</v>
      </c>
      <c r="G55" s="129"/>
      <c r="H55" s="124"/>
      <c r="I55" s="115"/>
    </row>
    <row r="56" spans="1:9" ht="24">
      <c r="A56" s="113">
        <v>2240</v>
      </c>
      <c r="B56" s="51" t="s">
        <v>419</v>
      </c>
      <c r="C56" s="150">
        <v>4</v>
      </c>
      <c r="D56" s="151">
        <v>0</v>
      </c>
      <c r="E56" s="105" t="s">
        <v>653</v>
      </c>
      <c r="F56" s="15" t="s">
        <v>654</v>
      </c>
      <c r="G56" s="129"/>
      <c r="H56" s="124"/>
      <c r="I56" s="115"/>
    </row>
    <row r="57" spans="1:9" s="16" customFormat="1" ht="10.5" customHeight="1">
      <c r="A57" s="113"/>
      <c r="B57" s="51"/>
      <c r="C57" s="150"/>
      <c r="D57" s="151"/>
      <c r="E57" s="104" t="s">
        <v>318</v>
      </c>
      <c r="F57" s="15"/>
      <c r="G57" s="128"/>
      <c r="H57" s="123"/>
      <c r="I57" s="114"/>
    </row>
    <row r="58" spans="1:9" ht="24">
      <c r="A58" s="113">
        <v>2241</v>
      </c>
      <c r="B58" s="53" t="s">
        <v>419</v>
      </c>
      <c r="C58" s="280">
        <v>4</v>
      </c>
      <c r="D58" s="281">
        <v>1</v>
      </c>
      <c r="E58" s="104" t="s">
        <v>653</v>
      </c>
      <c r="F58" s="20" t="s">
        <v>654</v>
      </c>
      <c r="G58" s="129"/>
      <c r="H58" s="124"/>
      <c r="I58" s="115"/>
    </row>
    <row r="59" spans="1:9" s="16" customFormat="1" ht="10.5" customHeight="1">
      <c r="A59" s="113"/>
      <c r="B59" s="51"/>
      <c r="C59" s="150"/>
      <c r="D59" s="151"/>
      <c r="E59" s="104" t="s">
        <v>318</v>
      </c>
      <c r="F59" s="15"/>
      <c r="G59" s="128"/>
      <c r="H59" s="123"/>
      <c r="I59" s="114"/>
    </row>
    <row r="60" spans="1:9" ht="15">
      <c r="A60" s="113">
        <v>2250</v>
      </c>
      <c r="B60" s="51" t="s">
        <v>419</v>
      </c>
      <c r="C60" s="150">
        <v>5</v>
      </c>
      <c r="D60" s="151">
        <v>0</v>
      </c>
      <c r="E60" s="105" t="s">
        <v>655</v>
      </c>
      <c r="F60" s="15" t="s">
        <v>656</v>
      </c>
      <c r="G60" s="315">
        <v>200</v>
      </c>
      <c r="H60" s="316">
        <v>200</v>
      </c>
      <c r="I60" s="115"/>
    </row>
    <row r="61" spans="1:9" s="16" customFormat="1" ht="10.5" customHeight="1">
      <c r="A61" s="113"/>
      <c r="B61" s="51"/>
      <c r="C61" s="150"/>
      <c r="D61" s="151"/>
      <c r="E61" s="104" t="s">
        <v>318</v>
      </c>
      <c r="F61" s="15"/>
      <c r="G61" s="325"/>
      <c r="H61" s="326"/>
      <c r="I61" s="114"/>
    </row>
    <row r="62" spans="1:9" ht="15">
      <c r="A62" s="113">
        <v>2251</v>
      </c>
      <c r="B62" s="53" t="s">
        <v>419</v>
      </c>
      <c r="C62" s="280">
        <v>5</v>
      </c>
      <c r="D62" s="281">
        <v>1</v>
      </c>
      <c r="E62" s="104" t="s">
        <v>655</v>
      </c>
      <c r="F62" s="20" t="s">
        <v>657</v>
      </c>
      <c r="G62" s="315">
        <v>200</v>
      </c>
      <c r="H62" s="316">
        <v>200</v>
      </c>
      <c r="I62" s="115"/>
    </row>
    <row r="63" spans="1:9" s="144" customFormat="1" ht="22.5" customHeight="1">
      <c r="A63" s="139">
        <v>2300</v>
      </c>
      <c r="B63" s="54" t="s">
        <v>420</v>
      </c>
      <c r="C63" s="150">
        <v>0</v>
      </c>
      <c r="D63" s="151">
        <v>0</v>
      </c>
      <c r="E63" s="148" t="s">
        <v>143</v>
      </c>
      <c r="F63" s="140" t="s">
        <v>658</v>
      </c>
      <c r="G63" s="315">
        <v>100</v>
      </c>
      <c r="H63" s="316">
        <v>100</v>
      </c>
      <c r="I63" s="143"/>
    </row>
    <row r="64" spans="1:9" ht="11.25" customHeight="1">
      <c r="A64" s="111"/>
      <c r="B64" s="51"/>
      <c r="C64" s="278"/>
      <c r="D64" s="279"/>
      <c r="E64" s="104" t="s">
        <v>317</v>
      </c>
      <c r="F64" s="14"/>
      <c r="G64" s="127"/>
      <c r="H64" s="122"/>
      <c r="I64" s="112"/>
    </row>
    <row r="65" spans="1:9" ht="15">
      <c r="A65" s="113">
        <v>2310</v>
      </c>
      <c r="B65" s="54" t="s">
        <v>420</v>
      </c>
      <c r="C65" s="150">
        <v>1</v>
      </c>
      <c r="D65" s="151">
        <v>0</v>
      </c>
      <c r="E65" s="105" t="s">
        <v>233</v>
      </c>
      <c r="F65" s="15" t="s">
        <v>660</v>
      </c>
      <c r="G65" s="129"/>
      <c r="H65" s="124"/>
      <c r="I65" s="115"/>
    </row>
    <row r="66" spans="1:9" s="16" customFormat="1" ht="10.5" customHeight="1">
      <c r="A66" s="113"/>
      <c r="B66" s="51"/>
      <c r="C66" s="150"/>
      <c r="D66" s="151"/>
      <c r="E66" s="104" t="s">
        <v>318</v>
      </c>
      <c r="F66" s="15"/>
      <c r="G66" s="128"/>
      <c r="H66" s="123"/>
      <c r="I66" s="114"/>
    </row>
    <row r="67" spans="1:9" ht="15">
      <c r="A67" s="113">
        <v>2311</v>
      </c>
      <c r="B67" s="55" t="s">
        <v>420</v>
      </c>
      <c r="C67" s="280">
        <v>1</v>
      </c>
      <c r="D67" s="281">
        <v>1</v>
      </c>
      <c r="E67" s="104" t="s">
        <v>659</v>
      </c>
      <c r="F67" s="20" t="s">
        <v>661</v>
      </c>
      <c r="G67" s="129"/>
      <c r="H67" s="124"/>
      <c r="I67" s="115"/>
    </row>
    <row r="68" spans="1:9" ht="15">
      <c r="A68" s="113">
        <v>2312</v>
      </c>
      <c r="B68" s="55" t="s">
        <v>420</v>
      </c>
      <c r="C68" s="280">
        <v>1</v>
      </c>
      <c r="D68" s="281">
        <v>2</v>
      </c>
      <c r="E68" s="104" t="s">
        <v>234</v>
      </c>
      <c r="F68" s="20"/>
      <c r="G68" s="129"/>
      <c r="H68" s="124"/>
      <c r="I68" s="115"/>
    </row>
    <row r="69" spans="1:9" ht="15">
      <c r="A69" s="113">
        <v>2313</v>
      </c>
      <c r="B69" s="55" t="s">
        <v>420</v>
      </c>
      <c r="C69" s="280">
        <v>1</v>
      </c>
      <c r="D69" s="281">
        <v>3</v>
      </c>
      <c r="E69" s="104" t="s">
        <v>235</v>
      </c>
      <c r="F69" s="20"/>
      <c r="G69" s="129"/>
      <c r="H69" s="124"/>
      <c r="I69" s="115"/>
    </row>
    <row r="70" spans="1:9" ht="15">
      <c r="A70" s="113">
        <v>2320</v>
      </c>
      <c r="B70" s="54" t="s">
        <v>420</v>
      </c>
      <c r="C70" s="150">
        <v>2</v>
      </c>
      <c r="D70" s="151">
        <v>0</v>
      </c>
      <c r="E70" s="105" t="s">
        <v>236</v>
      </c>
      <c r="F70" s="15" t="s">
        <v>662</v>
      </c>
      <c r="G70" s="315">
        <v>100</v>
      </c>
      <c r="H70" s="316">
        <v>100</v>
      </c>
      <c r="I70" s="115"/>
    </row>
    <row r="71" spans="1:9" s="16" customFormat="1" ht="10.5" customHeight="1">
      <c r="A71" s="113"/>
      <c r="B71" s="51"/>
      <c r="C71" s="150"/>
      <c r="D71" s="151"/>
      <c r="E71" s="104" t="s">
        <v>318</v>
      </c>
      <c r="F71" s="15"/>
      <c r="G71" s="325"/>
      <c r="H71" s="326"/>
      <c r="I71" s="114"/>
    </row>
    <row r="72" spans="1:9" ht="15">
      <c r="A72" s="113">
        <v>2321</v>
      </c>
      <c r="B72" s="55" t="s">
        <v>420</v>
      </c>
      <c r="C72" s="280">
        <v>2</v>
      </c>
      <c r="D72" s="281">
        <v>1</v>
      </c>
      <c r="E72" s="104" t="s">
        <v>237</v>
      </c>
      <c r="F72" s="20" t="s">
        <v>663</v>
      </c>
      <c r="G72" s="315">
        <v>100</v>
      </c>
      <c r="H72" s="316">
        <v>100</v>
      </c>
      <c r="I72" s="115"/>
    </row>
    <row r="73" spans="1:9" ht="24">
      <c r="A73" s="113">
        <v>2330</v>
      </c>
      <c r="B73" s="54" t="s">
        <v>420</v>
      </c>
      <c r="C73" s="150">
        <v>3</v>
      </c>
      <c r="D73" s="151">
        <v>0</v>
      </c>
      <c r="E73" s="105" t="s">
        <v>238</v>
      </c>
      <c r="F73" s="15" t="s">
        <v>664</v>
      </c>
      <c r="G73" s="129"/>
      <c r="H73" s="124"/>
      <c r="I73" s="115"/>
    </row>
    <row r="74" spans="1:9" s="16" customFormat="1" ht="10.5" customHeight="1">
      <c r="A74" s="113"/>
      <c r="B74" s="51"/>
      <c r="C74" s="150"/>
      <c r="D74" s="151"/>
      <c r="E74" s="104" t="s">
        <v>318</v>
      </c>
      <c r="F74" s="15"/>
      <c r="G74" s="128"/>
      <c r="H74" s="123"/>
      <c r="I74" s="114"/>
    </row>
    <row r="75" spans="1:9" ht="15">
      <c r="A75" s="113">
        <v>2331</v>
      </c>
      <c r="B75" s="55" t="s">
        <v>420</v>
      </c>
      <c r="C75" s="280">
        <v>3</v>
      </c>
      <c r="D75" s="281">
        <v>1</v>
      </c>
      <c r="E75" s="104" t="s">
        <v>665</v>
      </c>
      <c r="F75" s="20" t="s">
        <v>666</v>
      </c>
      <c r="G75" s="129"/>
      <c r="H75" s="124"/>
      <c r="I75" s="115"/>
    </row>
    <row r="76" spans="1:9" ht="15">
      <c r="A76" s="113">
        <v>2332</v>
      </c>
      <c r="B76" s="55" t="s">
        <v>420</v>
      </c>
      <c r="C76" s="280">
        <v>3</v>
      </c>
      <c r="D76" s="281">
        <v>2</v>
      </c>
      <c r="E76" s="104" t="s">
        <v>239</v>
      </c>
      <c r="F76" s="20"/>
      <c r="G76" s="129"/>
      <c r="H76" s="124"/>
      <c r="I76" s="115"/>
    </row>
    <row r="77" spans="1:9" ht="15">
      <c r="A77" s="113">
        <v>2340</v>
      </c>
      <c r="B77" s="54" t="s">
        <v>420</v>
      </c>
      <c r="C77" s="150">
        <v>4</v>
      </c>
      <c r="D77" s="151">
        <v>0</v>
      </c>
      <c r="E77" s="105" t="s">
        <v>240</v>
      </c>
      <c r="F77" s="20"/>
      <c r="G77" s="129"/>
      <c r="H77" s="124"/>
      <c r="I77" s="115"/>
    </row>
    <row r="78" spans="1:9" s="16" customFormat="1" ht="10.5" customHeight="1">
      <c r="A78" s="113"/>
      <c r="B78" s="51"/>
      <c r="C78" s="150"/>
      <c r="D78" s="151"/>
      <c r="E78" s="104" t="s">
        <v>318</v>
      </c>
      <c r="F78" s="15"/>
      <c r="G78" s="128"/>
      <c r="H78" s="123"/>
      <c r="I78" s="114"/>
    </row>
    <row r="79" spans="1:9" ht="15">
      <c r="A79" s="113">
        <v>2341</v>
      </c>
      <c r="B79" s="55" t="s">
        <v>420</v>
      </c>
      <c r="C79" s="280">
        <v>4</v>
      </c>
      <c r="D79" s="281">
        <v>1</v>
      </c>
      <c r="E79" s="104" t="s">
        <v>240</v>
      </c>
      <c r="F79" s="20"/>
      <c r="G79" s="129"/>
      <c r="H79" s="124"/>
      <c r="I79" s="115"/>
    </row>
    <row r="80" spans="1:9" ht="15">
      <c r="A80" s="113">
        <v>2350</v>
      </c>
      <c r="B80" s="54" t="s">
        <v>420</v>
      </c>
      <c r="C80" s="150">
        <v>5</v>
      </c>
      <c r="D80" s="151">
        <v>0</v>
      </c>
      <c r="E80" s="105" t="s">
        <v>667</v>
      </c>
      <c r="F80" s="15" t="s">
        <v>668</v>
      </c>
      <c r="G80" s="129"/>
      <c r="H80" s="124"/>
      <c r="I80" s="115"/>
    </row>
    <row r="81" spans="1:9" s="16" customFormat="1" ht="10.5" customHeight="1">
      <c r="A81" s="113"/>
      <c r="B81" s="51"/>
      <c r="C81" s="150"/>
      <c r="D81" s="151"/>
      <c r="E81" s="104" t="s">
        <v>318</v>
      </c>
      <c r="F81" s="15"/>
      <c r="G81" s="128"/>
      <c r="H81" s="123"/>
      <c r="I81" s="114"/>
    </row>
    <row r="82" spans="1:9" ht="15">
      <c r="A82" s="113">
        <v>2351</v>
      </c>
      <c r="B82" s="55" t="s">
        <v>420</v>
      </c>
      <c r="C82" s="280">
        <v>5</v>
      </c>
      <c r="D82" s="281">
        <v>1</v>
      </c>
      <c r="E82" s="104" t="s">
        <v>669</v>
      </c>
      <c r="F82" s="20" t="s">
        <v>668</v>
      </c>
      <c r="G82" s="129"/>
      <c r="H82" s="124"/>
      <c r="I82" s="115"/>
    </row>
    <row r="83" spans="1:9" ht="36">
      <c r="A83" s="113">
        <v>2360</v>
      </c>
      <c r="B83" s="54" t="s">
        <v>420</v>
      </c>
      <c r="C83" s="150">
        <v>6</v>
      </c>
      <c r="D83" s="151">
        <v>0</v>
      </c>
      <c r="E83" s="105" t="s">
        <v>330</v>
      </c>
      <c r="F83" s="15" t="s">
        <v>670</v>
      </c>
      <c r="G83" s="129"/>
      <c r="H83" s="124"/>
      <c r="I83" s="115"/>
    </row>
    <row r="84" spans="1:9" s="16" customFormat="1" ht="10.5" customHeight="1">
      <c r="A84" s="113"/>
      <c r="B84" s="51"/>
      <c r="C84" s="150"/>
      <c r="D84" s="151"/>
      <c r="E84" s="104" t="s">
        <v>318</v>
      </c>
      <c r="F84" s="15"/>
      <c r="G84" s="128"/>
      <c r="H84" s="123"/>
      <c r="I84" s="114"/>
    </row>
    <row r="85" spans="1:9" ht="24">
      <c r="A85" s="113">
        <v>2361</v>
      </c>
      <c r="B85" s="55" t="s">
        <v>420</v>
      </c>
      <c r="C85" s="280">
        <v>6</v>
      </c>
      <c r="D85" s="281">
        <v>1</v>
      </c>
      <c r="E85" s="104" t="s">
        <v>330</v>
      </c>
      <c r="F85" s="20" t="s">
        <v>671</v>
      </c>
      <c r="G85" s="129"/>
      <c r="H85" s="124"/>
      <c r="I85" s="115"/>
    </row>
    <row r="86" spans="1:9" ht="28.5">
      <c r="A86" s="113">
        <v>2370</v>
      </c>
      <c r="B86" s="54" t="s">
        <v>420</v>
      </c>
      <c r="C86" s="150">
        <v>7</v>
      </c>
      <c r="D86" s="151">
        <v>0</v>
      </c>
      <c r="E86" s="105" t="s">
        <v>331</v>
      </c>
      <c r="F86" s="15" t="s">
        <v>672</v>
      </c>
      <c r="G86" s="129"/>
      <c r="H86" s="124"/>
      <c r="I86" s="115"/>
    </row>
    <row r="87" spans="1:9" s="16" customFormat="1" ht="10.5" customHeight="1">
      <c r="A87" s="113"/>
      <c r="B87" s="51"/>
      <c r="C87" s="150"/>
      <c r="D87" s="151"/>
      <c r="E87" s="104" t="s">
        <v>318</v>
      </c>
      <c r="F87" s="15"/>
      <c r="G87" s="128"/>
      <c r="H87" s="123"/>
      <c r="I87" s="114"/>
    </row>
    <row r="88" spans="1:9" ht="24">
      <c r="A88" s="113">
        <v>2371</v>
      </c>
      <c r="B88" s="55" t="s">
        <v>420</v>
      </c>
      <c r="C88" s="280">
        <v>7</v>
      </c>
      <c r="D88" s="281">
        <v>1</v>
      </c>
      <c r="E88" s="104" t="s">
        <v>332</v>
      </c>
      <c r="F88" s="20" t="s">
        <v>673</v>
      </c>
      <c r="G88" s="129"/>
      <c r="H88" s="124"/>
      <c r="I88" s="115"/>
    </row>
    <row r="89" spans="1:9" s="144" customFormat="1" ht="11.25" customHeight="1">
      <c r="A89" s="139">
        <v>2400</v>
      </c>
      <c r="B89" s="54" t="s">
        <v>423</v>
      </c>
      <c r="C89" s="150">
        <v>0</v>
      </c>
      <c r="D89" s="151">
        <v>0</v>
      </c>
      <c r="E89" s="148" t="s">
        <v>153</v>
      </c>
      <c r="F89" s="140" t="s">
        <v>674</v>
      </c>
      <c r="G89" s="333">
        <f>H89+I89</f>
        <v>34728</v>
      </c>
      <c r="H89" s="334">
        <f>H97+H114</f>
        <v>39275.5</v>
      </c>
      <c r="I89" s="334">
        <f>I95+I114</f>
        <v>-4547.5</v>
      </c>
    </row>
    <row r="90" spans="1:9" ht="11.25" customHeight="1">
      <c r="A90" s="111"/>
      <c r="B90" s="51"/>
      <c r="C90" s="278"/>
      <c r="D90" s="279"/>
      <c r="E90" s="104" t="s">
        <v>317</v>
      </c>
      <c r="F90" s="14"/>
      <c r="G90" s="127"/>
      <c r="H90" s="122"/>
      <c r="I90" s="112"/>
    </row>
    <row r="91" spans="1:9" ht="28.5">
      <c r="A91" s="113">
        <v>2410</v>
      </c>
      <c r="B91" s="54" t="s">
        <v>423</v>
      </c>
      <c r="C91" s="150">
        <v>1</v>
      </c>
      <c r="D91" s="151">
        <v>0</v>
      </c>
      <c r="E91" s="105" t="s">
        <v>675</v>
      </c>
      <c r="F91" s="15" t="s">
        <v>678</v>
      </c>
      <c r="G91" s="129"/>
      <c r="H91" s="124"/>
      <c r="I91" s="115"/>
    </row>
    <row r="92" spans="1:9" s="16" customFormat="1" ht="10.5" customHeight="1">
      <c r="A92" s="113"/>
      <c r="B92" s="51"/>
      <c r="C92" s="150"/>
      <c r="D92" s="151"/>
      <c r="E92" s="104" t="s">
        <v>318</v>
      </c>
      <c r="F92" s="15"/>
      <c r="G92" s="128"/>
      <c r="H92" s="123"/>
      <c r="I92" s="114"/>
    </row>
    <row r="93" spans="1:9" ht="24">
      <c r="A93" s="113">
        <v>2411</v>
      </c>
      <c r="B93" s="55" t="s">
        <v>423</v>
      </c>
      <c r="C93" s="280">
        <v>1</v>
      </c>
      <c r="D93" s="281">
        <v>1</v>
      </c>
      <c r="E93" s="104" t="s">
        <v>679</v>
      </c>
      <c r="F93" s="17" t="s">
        <v>680</v>
      </c>
      <c r="G93" s="129"/>
      <c r="H93" s="124"/>
      <c r="I93" s="115"/>
    </row>
    <row r="94" spans="1:9" ht="24">
      <c r="A94" s="113">
        <v>2412</v>
      </c>
      <c r="B94" s="55" t="s">
        <v>423</v>
      </c>
      <c r="C94" s="280">
        <v>1</v>
      </c>
      <c r="D94" s="281">
        <v>2</v>
      </c>
      <c r="E94" s="104" t="s">
        <v>681</v>
      </c>
      <c r="F94" s="20" t="s">
        <v>682</v>
      </c>
      <c r="G94" s="129"/>
      <c r="H94" s="124"/>
      <c r="I94" s="115"/>
    </row>
    <row r="95" spans="1:9" ht="36">
      <c r="A95" s="113">
        <v>2420</v>
      </c>
      <c r="B95" s="54" t="s">
        <v>423</v>
      </c>
      <c r="C95" s="150">
        <v>2</v>
      </c>
      <c r="D95" s="151">
        <v>0</v>
      </c>
      <c r="E95" s="105" t="s">
        <v>683</v>
      </c>
      <c r="F95" s="15" t="s">
        <v>684</v>
      </c>
      <c r="G95" s="542">
        <f>I95</f>
        <v>-72588.6</v>
      </c>
      <c r="H95" s="124"/>
      <c r="I95" s="538">
        <f>I96+I97</f>
        <v>-72588.6</v>
      </c>
    </row>
    <row r="96" spans="1:9" s="16" customFormat="1" ht="15">
      <c r="A96" s="113"/>
      <c r="B96" s="51"/>
      <c r="C96" s="150"/>
      <c r="D96" s="151"/>
      <c r="E96" s="104" t="s">
        <v>318</v>
      </c>
      <c r="F96" s="15"/>
      <c r="G96" s="315">
        <f>I96</f>
        <v>-85393.6</v>
      </c>
      <c r="H96" s="123"/>
      <c r="I96" s="314">
        <f>3!F206</f>
        <v>-85393.6</v>
      </c>
    </row>
    <row r="97" spans="1:9" ht="15">
      <c r="A97" s="113">
        <v>2421</v>
      </c>
      <c r="B97" s="55" t="s">
        <v>423</v>
      </c>
      <c r="C97" s="280">
        <v>2</v>
      </c>
      <c r="D97" s="281">
        <v>1</v>
      </c>
      <c r="E97" s="104" t="s">
        <v>685</v>
      </c>
      <c r="F97" s="20" t="s">
        <v>686</v>
      </c>
      <c r="G97" s="542">
        <f>I97</f>
        <v>12805</v>
      </c>
      <c r="H97" s="124"/>
      <c r="I97" s="542">
        <f>10825+1980</f>
        <v>12805</v>
      </c>
    </row>
    <row r="98" spans="1:9" ht="15">
      <c r="A98" s="113">
        <v>2422</v>
      </c>
      <c r="B98" s="55" t="s">
        <v>423</v>
      </c>
      <c r="C98" s="280">
        <v>2</v>
      </c>
      <c r="D98" s="281">
        <v>2</v>
      </c>
      <c r="E98" s="104" t="s">
        <v>687</v>
      </c>
      <c r="F98" s="20" t="s">
        <v>688</v>
      </c>
      <c r="G98" s="129"/>
      <c r="H98" s="124"/>
      <c r="I98" s="115"/>
    </row>
    <row r="99" spans="1:9" ht="15">
      <c r="A99" s="113">
        <v>2423</v>
      </c>
      <c r="B99" s="55" t="s">
        <v>423</v>
      </c>
      <c r="C99" s="280">
        <v>2</v>
      </c>
      <c r="D99" s="281">
        <v>3</v>
      </c>
      <c r="E99" s="104" t="s">
        <v>689</v>
      </c>
      <c r="F99" s="20" t="s">
        <v>690</v>
      </c>
      <c r="G99" s="129"/>
      <c r="H99" s="124"/>
      <c r="I99" s="115"/>
    </row>
    <row r="100" spans="1:9" ht="15">
      <c r="A100" s="113">
        <v>2424</v>
      </c>
      <c r="B100" s="55" t="s">
        <v>423</v>
      </c>
      <c r="C100" s="280">
        <v>2</v>
      </c>
      <c r="D100" s="281">
        <v>4</v>
      </c>
      <c r="E100" s="104" t="s">
        <v>424</v>
      </c>
      <c r="F100" s="20"/>
      <c r="G100" s="129"/>
      <c r="H100" s="124"/>
      <c r="I100" s="115"/>
    </row>
    <row r="101" spans="1:9" ht="15">
      <c r="A101" s="113">
        <v>2430</v>
      </c>
      <c r="B101" s="54" t="s">
        <v>423</v>
      </c>
      <c r="C101" s="150">
        <v>3</v>
      </c>
      <c r="D101" s="151">
        <v>0</v>
      </c>
      <c r="E101" s="105" t="s">
        <v>691</v>
      </c>
      <c r="F101" s="15" t="s">
        <v>692</v>
      </c>
      <c r="G101" s="129"/>
      <c r="H101" s="124"/>
      <c r="I101" s="115"/>
    </row>
    <row r="102" spans="1:9" s="16" customFormat="1" ht="10.5" customHeight="1">
      <c r="A102" s="113"/>
      <c r="B102" s="51"/>
      <c r="C102" s="150"/>
      <c r="D102" s="151"/>
      <c r="E102" s="104" t="s">
        <v>318</v>
      </c>
      <c r="F102" s="15"/>
      <c r="G102" s="128"/>
      <c r="H102" s="123"/>
      <c r="I102" s="114"/>
    </row>
    <row r="103" spans="1:9" ht="15">
      <c r="A103" s="113">
        <v>2431</v>
      </c>
      <c r="B103" s="55" t="s">
        <v>423</v>
      </c>
      <c r="C103" s="280">
        <v>3</v>
      </c>
      <c r="D103" s="281">
        <v>1</v>
      </c>
      <c r="E103" s="104" t="s">
        <v>693</v>
      </c>
      <c r="F103" s="20" t="s">
        <v>694</v>
      </c>
      <c r="G103" s="129"/>
      <c r="H103" s="124"/>
      <c r="I103" s="115"/>
    </row>
    <row r="104" spans="1:9" ht="15">
      <c r="A104" s="113">
        <v>2432</v>
      </c>
      <c r="B104" s="55" t="s">
        <v>423</v>
      </c>
      <c r="C104" s="280">
        <v>3</v>
      </c>
      <c r="D104" s="281">
        <v>2</v>
      </c>
      <c r="E104" s="104" t="s">
        <v>695</v>
      </c>
      <c r="F104" s="20" t="s">
        <v>696</v>
      </c>
      <c r="G104" s="129"/>
      <c r="H104" s="124"/>
      <c r="I104" s="115"/>
    </row>
    <row r="105" spans="1:9" ht="15">
      <c r="A105" s="113">
        <v>2433</v>
      </c>
      <c r="B105" s="55" t="s">
        <v>423</v>
      </c>
      <c r="C105" s="280">
        <v>3</v>
      </c>
      <c r="D105" s="281">
        <v>3</v>
      </c>
      <c r="E105" s="104" t="s">
        <v>697</v>
      </c>
      <c r="F105" s="20" t="s">
        <v>698</v>
      </c>
      <c r="G105" s="129"/>
      <c r="H105" s="124"/>
      <c r="I105" s="115"/>
    </row>
    <row r="106" spans="1:9" ht="15">
      <c r="A106" s="113">
        <v>2434</v>
      </c>
      <c r="B106" s="55" t="s">
        <v>423</v>
      </c>
      <c r="C106" s="280">
        <v>3</v>
      </c>
      <c r="D106" s="281">
        <v>4</v>
      </c>
      <c r="E106" s="104" t="s">
        <v>699</v>
      </c>
      <c r="F106" s="20" t="s">
        <v>700</v>
      </c>
      <c r="G106" s="129"/>
      <c r="H106" s="124"/>
      <c r="I106" s="115"/>
    </row>
    <row r="107" spans="1:9" ht="15">
      <c r="A107" s="113">
        <v>2435</v>
      </c>
      <c r="B107" s="55" t="s">
        <v>423</v>
      </c>
      <c r="C107" s="280">
        <v>3</v>
      </c>
      <c r="D107" s="281">
        <v>5</v>
      </c>
      <c r="E107" s="104" t="s">
        <v>701</v>
      </c>
      <c r="F107" s="20" t="s">
        <v>702</v>
      </c>
      <c r="G107" s="129"/>
      <c r="H107" s="124"/>
      <c r="I107" s="115"/>
    </row>
    <row r="108" spans="1:9" ht="15">
      <c r="A108" s="113">
        <v>2436</v>
      </c>
      <c r="B108" s="55" t="s">
        <v>423</v>
      </c>
      <c r="C108" s="280">
        <v>3</v>
      </c>
      <c r="D108" s="281">
        <v>6</v>
      </c>
      <c r="E108" s="104" t="s">
        <v>703</v>
      </c>
      <c r="F108" s="20" t="s">
        <v>704</v>
      </c>
      <c r="G108" s="129"/>
      <c r="H108" s="124"/>
      <c r="I108" s="115"/>
    </row>
    <row r="109" spans="1:9" ht="24">
      <c r="A109" s="113">
        <v>2440</v>
      </c>
      <c r="B109" s="54" t="s">
        <v>423</v>
      </c>
      <c r="C109" s="150">
        <v>4</v>
      </c>
      <c r="D109" s="151">
        <v>0</v>
      </c>
      <c r="E109" s="105" t="s">
        <v>705</v>
      </c>
      <c r="F109" s="15" t="s">
        <v>706</v>
      </c>
      <c r="G109" s="129"/>
      <c r="H109" s="124"/>
      <c r="I109" s="115"/>
    </row>
    <row r="110" spans="1:9" s="16" customFormat="1" ht="10.5" customHeight="1">
      <c r="A110" s="113"/>
      <c r="B110" s="51"/>
      <c r="C110" s="150"/>
      <c r="D110" s="151"/>
      <c r="E110" s="104" t="s">
        <v>318</v>
      </c>
      <c r="F110" s="15"/>
      <c r="G110" s="128"/>
      <c r="H110" s="123"/>
      <c r="I110" s="114"/>
    </row>
    <row r="111" spans="1:9" ht="28.5">
      <c r="A111" s="113">
        <v>2441</v>
      </c>
      <c r="B111" s="55" t="s">
        <v>423</v>
      </c>
      <c r="C111" s="280">
        <v>4</v>
      </c>
      <c r="D111" s="281">
        <v>1</v>
      </c>
      <c r="E111" s="104" t="s">
        <v>707</v>
      </c>
      <c r="F111" s="20" t="s">
        <v>708</v>
      </c>
      <c r="G111" s="129"/>
      <c r="H111" s="124"/>
      <c r="I111" s="115"/>
    </row>
    <row r="112" spans="1:9" ht="15">
      <c r="A112" s="113">
        <v>2442</v>
      </c>
      <c r="B112" s="55" t="s">
        <v>423</v>
      </c>
      <c r="C112" s="280">
        <v>4</v>
      </c>
      <c r="D112" s="281">
        <v>2</v>
      </c>
      <c r="E112" s="104" t="s">
        <v>709</v>
      </c>
      <c r="F112" s="20" t="s">
        <v>710</v>
      </c>
      <c r="G112" s="129"/>
      <c r="H112" s="124"/>
      <c r="I112" s="115"/>
    </row>
    <row r="113" spans="1:9" ht="15">
      <c r="A113" s="113">
        <v>2443</v>
      </c>
      <c r="B113" s="55" t="s">
        <v>423</v>
      </c>
      <c r="C113" s="280">
        <v>4</v>
      </c>
      <c r="D113" s="281">
        <v>3</v>
      </c>
      <c r="E113" s="104" t="s">
        <v>711</v>
      </c>
      <c r="F113" s="20" t="s">
        <v>712</v>
      </c>
      <c r="G113" s="129"/>
      <c r="H113" s="124"/>
      <c r="I113" s="115"/>
    </row>
    <row r="114" spans="1:9" ht="15">
      <c r="A114" s="113">
        <v>2450</v>
      </c>
      <c r="B114" s="54" t="s">
        <v>423</v>
      </c>
      <c r="C114" s="150">
        <v>5</v>
      </c>
      <c r="D114" s="151">
        <v>0</v>
      </c>
      <c r="E114" s="105" t="s">
        <v>713</v>
      </c>
      <c r="F114" s="21" t="s">
        <v>714</v>
      </c>
      <c r="G114" s="315">
        <f>H114+I114</f>
        <v>107316.6</v>
      </c>
      <c r="H114" s="316">
        <f>H116</f>
        <v>39275.5</v>
      </c>
      <c r="I114" s="314">
        <f>I116</f>
        <v>68041.1</v>
      </c>
    </row>
    <row r="115" spans="1:9" s="16" customFormat="1" ht="10.5" customHeight="1">
      <c r="A115" s="113"/>
      <c r="B115" s="51"/>
      <c r="C115" s="150"/>
      <c r="D115" s="151"/>
      <c r="E115" s="104" t="s">
        <v>318</v>
      </c>
      <c r="F115" s="15"/>
      <c r="G115" s="325"/>
      <c r="H115" s="326"/>
      <c r="I115" s="335"/>
    </row>
    <row r="116" spans="1:9" ht="15">
      <c r="A116" s="113">
        <v>2451</v>
      </c>
      <c r="B116" s="55" t="s">
        <v>423</v>
      </c>
      <c r="C116" s="280">
        <v>5</v>
      </c>
      <c r="D116" s="281">
        <v>1</v>
      </c>
      <c r="E116" s="104" t="s">
        <v>715</v>
      </c>
      <c r="F116" s="20" t="s">
        <v>716</v>
      </c>
      <c r="G116" s="315">
        <f>H116+I116</f>
        <v>107316.6</v>
      </c>
      <c r="H116" s="316">
        <f>10750+28525.5</f>
        <v>39275.5</v>
      </c>
      <c r="I116" s="314">
        <f>1000+16771.1+50270</f>
        <v>68041.1</v>
      </c>
    </row>
    <row r="117" spans="1:9" ht="15">
      <c r="A117" s="113">
        <v>2452</v>
      </c>
      <c r="B117" s="55" t="s">
        <v>423</v>
      </c>
      <c r="C117" s="280">
        <v>5</v>
      </c>
      <c r="D117" s="281">
        <v>2</v>
      </c>
      <c r="E117" s="104" t="s">
        <v>717</v>
      </c>
      <c r="F117" s="20" t="s">
        <v>718</v>
      </c>
      <c r="G117" s="129"/>
      <c r="H117" s="124"/>
      <c r="I117" s="115"/>
    </row>
    <row r="118" spans="1:9" ht="15">
      <c r="A118" s="113">
        <v>2453</v>
      </c>
      <c r="B118" s="55" t="s">
        <v>423</v>
      </c>
      <c r="C118" s="280">
        <v>5</v>
      </c>
      <c r="D118" s="281">
        <v>3</v>
      </c>
      <c r="E118" s="104" t="s">
        <v>719</v>
      </c>
      <c r="F118" s="20" t="s">
        <v>720</v>
      </c>
      <c r="G118" s="129"/>
      <c r="H118" s="124"/>
      <c r="I118" s="115"/>
    </row>
    <row r="119" spans="1:9" ht="15">
      <c r="A119" s="113">
        <v>2454</v>
      </c>
      <c r="B119" s="55" t="s">
        <v>423</v>
      </c>
      <c r="C119" s="280">
        <v>5</v>
      </c>
      <c r="D119" s="281">
        <v>4</v>
      </c>
      <c r="E119" s="104" t="s">
        <v>721</v>
      </c>
      <c r="F119" s="20" t="s">
        <v>722</v>
      </c>
      <c r="G119" s="129"/>
      <c r="H119" s="124"/>
      <c r="I119" s="115"/>
    </row>
    <row r="120" spans="1:9" ht="15">
      <c r="A120" s="113">
        <v>2455</v>
      </c>
      <c r="B120" s="55" t="s">
        <v>423</v>
      </c>
      <c r="C120" s="280">
        <v>5</v>
      </c>
      <c r="D120" s="281">
        <v>5</v>
      </c>
      <c r="E120" s="104" t="s">
        <v>723</v>
      </c>
      <c r="F120" s="20" t="s">
        <v>724</v>
      </c>
      <c r="G120" s="129"/>
      <c r="H120" s="124"/>
      <c r="I120" s="115"/>
    </row>
    <row r="121" spans="1:9" ht="15">
      <c r="A121" s="113">
        <v>2460</v>
      </c>
      <c r="B121" s="54" t="s">
        <v>423</v>
      </c>
      <c r="C121" s="150">
        <v>6</v>
      </c>
      <c r="D121" s="151">
        <v>0</v>
      </c>
      <c r="E121" s="105" t="s">
        <v>725</v>
      </c>
      <c r="F121" s="15" t="s">
        <v>726</v>
      </c>
      <c r="G121" s="129"/>
      <c r="H121" s="124"/>
      <c r="I121" s="115"/>
    </row>
    <row r="122" spans="1:9" s="16" customFormat="1" ht="10.5" customHeight="1">
      <c r="A122" s="113"/>
      <c r="B122" s="51"/>
      <c r="C122" s="150"/>
      <c r="D122" s="151"/>
      <c r="E122" s="104" t="s">
        <v>318</v>
      </c>
      <c r="F122" s="15"/>
      <c r="G122" s="128"/>
      <c r="H122" s="123"/>
      <c r="I122" s="114"/>
    </row>
    <row r="123" spans="1:9" ht="15">
      <c r="A123" s="113">
        <v>2461</v>
      </c>
      <c r="B123" s="55" t="s">
        <v>423</v>
      </c>
      <c r="C123" s="280">
        <v>6</v>
      </c>
      <c r="D123" s="281">
        <v>1</v>
      </c>
      <c r="E123" s="104" t="s">
        <v>727</v>
      </c>
      <c r="F123" s="20" t="s">
        <v>726</v>
      </c>
      <c r="G123" s="129"/>
      <c r="H123" s="124"/>
      <c r="I123" s="115"/>
    </row>
    <row r="124" spans="1:9" ht="15">
      <c r="A124" s="113">
        <v>2470</v>
      </c>
      <c r="B124" s="54" t="s">
        <v>423</v>
      </c>
      <c r="C124" s="150">
        <v>7</v>
      </c>
      <c r="D124" s="151">
        <v>0</v>
      </c>
      <c r="E124" s="105" t="s">
        <v>728</v>
      </c>
      <c r="F124" s="21" t="s">
        <v>729</v>
      </c>
      <c r="G124" s="129"/>
      <c r="H124" s="124"/>
      <c r="I124" s="115"/>
    </row>
    <row r="125" spans="1:9" s="16" customFormat="1" ht="10.5" customHeight="1">
      <c r="A125" s="113"/>
      <c r="B125" s="51"/>
      <c r="C125" s="150"/>
      <c r="D125" s="151"/>
      <c r="E125" s="104" t="s">
        <v>318</v>
      </c>
      <c r="F125" s="15"/>
      <c r="G125" s="128"/>
      <c r="H125" s="123"/>
      <c r="I125" s="114"/>
    </row>
    <row r="126" spans="1:9" ht="24">
      <c r="A126" s="113">
        <v>2471</v>
      </c>
      <c r="B126" s="55" t="s">
        <v>423</v>
      </c>
      <c r="C126" s="280">
        <v>7</v>
      </c>
      <c r="D126" s="281">
        <v>1</v>
      </c>
      <c r="E126" s="104" t="s">
        <v>730</v>
      </c>
      <c r="F126" s="20" t="s">
        <v>731</v>
      </c>
      <c r="G126" s="129"/>
      <c r="H126" s="124"/>
      <c r="I126" s="115"/>
    </row>
    <row r="127" spans="1:9" ht="15">
      <c r="A127" s="113">
        <v>2472</v>
      </c>
      <c r="B127" s="55" t="s">
        <v>423</v>
      </c>
      <c r="C127" s="280">
        <v>7</v>
      </c>
      <c r="D127" s="281">
        <v>2</v>
      </c>
      <c r="E127" s="104" t="s">
        <v>732</v>
      </c>
      <c r="F127" s="22" t="s">
        <v>733</v>
      </c>
      <c r="G127" s="129"/>
      <c r="H127" s="124"/>
      <c r="I127" s="115"/>
    </row>
    <row r="128" spans="1:9" ht="15">
      <c r="A128" s="113">
        <v>2473</v>
      </c>
      <c r="B128" s="55" t="s">
        <v>423</v>
      </c>
      <c r="C128" s="280">
        <v>7</v>
      </c>
      <c r="D128" s="281">
        <v>3</v>
      </c>
      <c r="E128" s="104" t="s">
        <v>734</v>
      </c>
      <c r="F128" s="20" t="s">
        <v>735</v>
      </c>
      <c r="G128" s="129"/>
      <c r="H128" s="124"/>
      <c r="I128" s="115"/>
    </row>
    <row r="129" spans="1:9" ht="15">
      <c r="A129" s="113">
        <v>2474</v>
      </c>
      <c r="B129" s="55" t="s">
        <v>423</v>
      </c>
      <c r="C129" s="280">
        <v>7</v>
      </c>
      <c r="D129" s="281">
        <v>4</v>
      </c>
      <c r="E129" s="104" t="s">
        <v>736</v>
      </c>
      <c r="F129" s="17" t="s">
        <v>737</v>
      </c>
      <c r="G129" s="129"/>
      <c r="H129" s="124"/>
      <c r="I129" s="115"/>
    </row>
    <row r="130" spans="1:9" ht="29.25" customHeight="1">
      <c r="A130" s="113">
        <v>2480</v>
      </c>
      <c r="B130" s="54" t="s">
        <v>423</v>
      </c>
      <c r="C130" s="150">
        <v>8</v>
      </c>
      <c r="D130" s="151">
        <v>0</v>
      </c>
      <c r="E130" s="105" t="s">
        <v>738</v>
      </c>
      <c r="F130" s="15" t="s">
        <v>739</v>
      </c>
      <c r="G130" s="129"/>
      <c r="H130" s="124"/>
      <c r="I130" s="115"/>
    </row>
    <row r="131" spans="1:9" s="16" customFormat="1" ht="10.5" customHeight="1">
      <c r="A131" s="113"/>
      <c r="B131" s="51"/>
      <c r="C131" s="150"/>
      <c r="D131" s="151"/>
      <c r="E131" s="104" t="s">
        <v>318</v>
      </c>
      <c r="F131" s="15"/>
      <c r="G131" s="128"/>
      <c r="H131" s="123"/>
      <c r="I131" s="114"/>
    </row>
    <row r="132" spans="1:9" ht="36">
      <c r="A132" s="113">
        <v>2481</v>
      </c>
      <c r="B132" s="55" t="s">
        <v>423</v>
      </c>
      <c r="C132" s="280">
        <v>8</v>
      </c>
      <c r="D132" s="281">
        <v>1</v>
      </c>
      <c r="E132" s="104" t="s">
        <v>740</v>
      </c>
      <c r="F132" s="20" t="s">
        <v>741</v>
      </c>
      <c r="G132" s="129"/>
      <c r="H132" s="124"/>
      <c r="I132" s="115"/>
    </row>
    <row r="133" spans="1:9" ht="36">
      <c r="A133" s="113">
        <v>2482</v>
      </c>
      <c r="B133" s="55" t="s">
        <v>423</v>
      </c>
      <c r="C133" s="280">
        <v>8</v>
      </c>
      <c r="D133" s="281">
        <v>2</v>
      </c>
      <c r="E133" s="104" t="s">
        <v>742</v>
      </c>
      <c r="F133" s="20" t="s">
        <v>743</v>
      </c>
      <c r="G133" s="129"/>
      <c r="H133" s="124"/>
      <c r="I133" s="115"/>
    </row>
    <row r="134" spans="1:9" ht="24">
      <c r="A134" s="113">
        <v>2483</v>
      </c>
      <c r="B134" s="55" t="s">
        <v>423</v>
      </c>
      <c r="C134" s="280">
        <v>8</v>
      </c>
      <c r="D134" s="281">
        <v>3</v>
      </c>
      <c r="E134" s="104" t="s">
        <v>744</v>
      </c>
      <c r="F134" s="20" t="s">
        <v>745</v>
      </c>
      <c r="G134" s="129"/>
      <c r="H134" s="124"/>
      <c r="I134" s="115"/>
    </row>
    <row r="135" spans="1:9" ht="37.5" customHeight="1">
      <c r="A135" s="113">
        <v>2484</v>
      </c>
      <c r="B135" s="55" t="s">
        <v>423</v>
      </c>
      <c r="C135" s="280">
        <v>8</v>
      </c>
      <c r="D135" s="281">
        <v>4</v>
      </c>
      <c r="E135" s="104" t="s">
        <v>746</v>
      </c>
      <c r="F135" s="20" t="s">
        <v>747</v>
      </c>
      <c r="G135" s="129"/>
      <c r="H135" s="124"/>
      <c r="I135" s="115"/>
    </row>
    <row r="136" spans="1:9" ht="24">
      <c r="A136" s="113">
        <v>2485</v>
      </c>
      <c r="B136" s="55" t="s">
        <v>423</v>
      </c>
      <c r="C136" s="280">
        <v>8</v>
      </c>
      <c r="D136" s="281">
        <v>5</v>
      </c>
      <c r="E136" s="104" t="s">
        <v>748</v>
      </c>
      <c r="F136" s="20" t="s">
        <v>749</v>
      </c>
      <c r="G136" s="129"/>
      <c r="H136" s="124"/>
      <c r="I136" s="115"/>
    </row>
    <row r="137" spans="1:9" ht="24">
      <c r="A137" s="113">
        <v>2486</v>
      </c>
      <c r="B137" s="55" t="s">
        <v>423</v>
      </c>
      <c r="C137" s="280">
        <v>8</v>
      </c>
      <c r="D137" s="281">
        <v>6</v>
      </c>
      <c r="E137" s="104" t="s">
        <v>750</v>
      </c>
      <c r="F137" s="20" t="s">
        <v>751</v>
      </c>
      <c r="G137" s="129"/>
      <c r="H137" s="124"/>
      <c r="I137" s="115"/>
    </row>
    <row r="138" spans="1:9" ht="24">
      <c r="A138" s="113">
        <v>2487</v>
      </c>
      <c r="B138" s="55" t="s">
        <v>423</v>
      </c>
      <c r="C138" s="280">
        <v>8</v>
      </c>
      <c r="D138" s="281">
        <v>7</v>
      </c>
      <c r="E138" s="104" t="s">
        <v>752</v>
      </c>
      <c r="F138" s="20" t="s">
        <v>753</v>
      </c>
      <c r="G138" s="129"/>
      <c r="H138" s="124"/>
      <c r="I138" s="115"/>
    </row>
    <row r="139" spans="1:9" ht="28.5">
      <c r="A139" s="113">
        <v>2490</v>
      </c>
      <c r="B139" s="54" t="s">
        <v>423</v>
      </c>
      <c r="C139" s="150">
        <v>9</v>
      </c>
      <c r="D139" s="151">
        <v>0</v>
      </c>
      <c r="E139" s="105" t="s">
        <v>754</v>
      </c>
      <c r="F139" s="15" t="s">
        <v>755</v>
      </c>
      <c r="G139" s="129"/>
      <c r="H139" s="124"/>
      <c r="I139" s="115"/>
    </row>
    <row r="140" spans="1:9" s="16" customFormat="1" ht="10.5" customHeight="1">
      <c r="A140" s="113"/>
      <c r="B140" s="51"/>
      <c r="C140" s="150"/>
      <c r="D140" s="151"/>
      <c r="E140" s="104" t="s">
        <v>318</v>
      </c>
      <c r="F140" s="15"/>
      <c r="G140" s="128"/>
      <c r="H140" s="123"/>
      <c r="I140" s="114"/>
    </row>
    <row r="141" spans="1:9" ht="24">
      <c r="A141" s="113">
        <v>2491</v>
      </c>
      <c r="B141" s="55" t="s">
        <v>423</v>
      </c>
      <c r="C141" s="280">
        <v>9</v>
      </c>
      <c r="D141" s="281">
        <v>1</v>
      </c>
      <c r="E141" s="104" t="s">
        <v>754</v>
      </c>
      <c r="F141" s="20" t="s">
        <v>756</v>
      </c>
      <c r="G141" s="129"/>
      <c r="H141" s="124"/>
      <c r="I141" s="115"/>
    </row>
    <row r="142" spans="1:9" s="144" customFormat="1" ht="27.75" customHeight="1">
      <c r="A142" s="139">
        <v>2500</v>
      </c>
      <c r="B142" s="54" t="s">
        <v>425</v>
      </c>
      <c r="C142" s="150">
        <v>0</v>
      </c>
      <c r="D142" s="151">
        <v>0</v>
      </c>
      <c r="E142" s="148" t="s">
        <v>154</v>
      </c>
      <c r="F142" s="140" t="s">
        <v>757</v>
      </c>
      <c r="G142" s="333">
        <f>H142+I142</f>
        <v>170353.6</v>
      </c>
      <c r="H142" s="348">
        <f>H144+H159</f>
        <v>169754.4</v>
      </c>
      <c r="I142" s="348">
        <f>I144+I159</f>
        <v>599.2</v>
      </c>
    </row>
    <row r="143" spans="1:9" ht="11.25" customHeight="1">
      <c r="A143" s="111"/>
      <c r="B143" s="51"/>
      <c r="C143" s="278"/>
      <c r="D143" s="279"/>
      <c r="E143" s="104" t="s">
        <v>317</v>
      </c>
      <c r="F143" s="14"/>
      <c r="G143" s="336"/>
      <c r="H143" s="337"/>
      <c r="I143" s="112"/>
    </row>
    <row r="144" spans="1:9" ht="15">
      <c r="A144" s="113">
        <v>2510</v>
      </c>
      <c r="B144" s="54" t="s">
        <v>425</v>
      </c>
      <c r="C144" s="150">
        <v>1</v>
      </c>
      <c r="D144" s="151">
        <v>0</v>
      </c>
      <c r="E144" s="105" t="s">
        <v>758</v>
      </c>
      <c r="F144" s="15" t="s">
        <v>759</v>
      </c>
      <c r="G144" s="345">
        <f>H144</f>
        <v>169754.4</v>
      </c>
      <c r="H144" s="347">
        <f>H146</f>
        <v>169754.4</v>
      </c>
      <c r="I144" s="115"/>
    </row>
    <row r="145" spans="1:9" s="16" customFormat="1" ht="10.5" customHeight="1">
      <c r="A145" s="113"/>
      <c r="B145" s="51"/>
      <c r="C145" s="150"/>
      <c r="D145" s="151"/>
      <c r="E145" s="104" t="s">
        <v>318</v>
      </c>
      <c r="F145" s="15"/>
      <c r="G145" s="342"/>
      <c r="H145" s="343"/>
      <c r="I145" s="114"/>
    </row>
    <row r="146" spans="1:9" ht="15">
      <c r="A146" s="113">
        <v>2511</v>
      </c>
      <c r="B146" s="55" t="s">
        <v>425</v>
      </c>
      <c r="C146" s="280">
        <v>1</v>
      </c>
      <c r="D146" s="281">
        <v>1</v>
      </c>
      <c r="E146" s="104" t="s">
        <v>758</v>
      </c>
      <c r="F146" s="20" t="s">
        <v>760</v>
      </c>
      <c r="G146" s="345">
        <f>H146</f>
        <v>169754.4</v>
      </c>
      <c r="H146" s="347">
        <f>'[1]2019'!$C$24+'[1]2019'!$C$30+7371+8183.4</f>
        <v>169754.4</v>
      </c>
      <c r="I146" s="115"/>
    </row>
    <row r="147" spans="1:9" ht="15">
      <c r="A147" s="113">
        <v>2520</v>
      </c>
      <c r="B147" s="54" t="s">
        <v>425</v>
      </c>
      <c r="C147" s="150">
        <v>2</v>
      </c>
      <c r="D147" s="151">
        <v>0</v>
      </c>
      <c r="E147" s="105" t="s">
        <v>761</v>
      </c>
      <c r="F147" s="15" t="s">
        <v>762</v>
      </c>
      <c r="G147" s="129"/>
      <c r="H147" s="124"/>
      <c r="I147" s="115"/>
    </row>
    <row r="148" spans="1:9" s="16" customFormat="1" ht="10.5" customHeight="1">
      <c r="A148" s="113"/>
      <c r="B148" s="51"/>
      <c r="C148" s="150"/>
      <c r="D148" s="151"/>
      <c r="E148" s="104" t="s">
        <v>318</v>
      </c>
      <c r="F148" s="15"/>
      <c r="G148" s="128"/>
      <c r="H148" s="123"/>
      <c r="I148" s="114"/>
    </row>
    <row r="149" spans="1:9" ht="15">
      <c r="A149" s="113">
        <v>2521</v>
      </c>
      <c r="B149" s="55" t="s">
        <v>425</v>
      </c>
      <c r="C149" s="280">
        <v>2</v>
      </c>
      <c r="D149" s="281">
        <v>1</v>
      </c>
      <c r="E149" s="104" t="s">
        <v>763</v>
      </c>
      <c r="F149" s="20" t="s">
        <v>764</v>
      </c>
      <c r="G149" s="129"/>
      <c r="H149" s="124"/>
      <c r="I149" s="115"/>
    </row>
    <row r="150" spans="1:9" ht="15">
      <c r="A150" s="113">
        <v>2530</v>
      </c>
      <c r="B150" s="54" t="s">
        <v>425</v>
      </c>
      <c r="C150" s="150">
        <v>3</v>
      </c>
      <c r="D150" s="151">
        <v>0</v>
      </c>
      <c r="E150" s="105" t="s">
        <v>765</v>
      </c>
      <c r="F150" s="15" t="s">
        <v>766</v>
      </c>
      <c r="G150" s="129"/>
      <c r="H150" s="124"/>
      <c r="I150" s="115"/>
    </row>
    <row r="151" spans="1:9" s="16" customFormat="1" ht="10.5" customHeight="1">
      <c r="A151" s="113"/>
      <c r="B151" s="51"/>
      <c r="C151" s="150"/>
      <c r="D151" s="151"/>
      <c r="E151" s="104" t="s">
        <v>318</v>
      </c>
      <c r="F151" s="15"/>
      <c r="G151" s="128"/>
      <c r="H151" s="123"/>
      <c r="I151" s="114"/>
    </row>
    <row r="152" spans="1:9" ht="15">
      <c r="A152" s="113">
        <v>2531</v>
      </c>
      <c r="B152" s="55" t="s">
        <v>425</v>
      </c>
      <c r="C152" s="280">
        <v>3</v>
      </c>
      <c r="D152" s="281">
        <v>1</v>
      </c>
      <c r="E152" s="104" t="s">
        <v>765</v>
      </c>
      <c r="F152" s="20" t="s">
        <v>767</v>
      </c>
      <c r="G152" s="129"/>
      <c r="H152" s="124"/>
      <c r="I152" s="115"/>
    </row>
    <row r="153" spans="1:9" ht="24">
      <c r="A153" s="113">
        <v>2540</v>
      </c>
      <c r="B153" s="54" t="s">
        <v>425</v>
      </c>
      <c r="C153" s="150">
        <v>4</v>
      </c>
      <c r="D153" s="151">
        <v>0</v>
      </c>
      <c r="E153" s="105" t="s">
        <v>768</v>
      </c>
      <c r="F153" s="15" t="s">
        <v>769</v>
      </c>
      <c r="G153" s="129"/>
      <c r="H153" s="124"/>
      <c r="I153" s="115"/>
    </row>
    <row r="154" spans="1:9" s="16" customFormat="1" ht="10.5" customHeight="1">
      <c r="A154" s="113"/>
      <c r="B154" s="51"/>
      <c r="C154" s="150"/>
      <c r="D154" s="151"/>
      <c r="E154" s="104" t="s">
        <v>318</v>
      </c>
      <c r="F154" s="15"/>
      <c r="G154" s="128"/>
      <c r="H154" s="123"/>
      <c r="I154" s="114"/>
    </row>
    <row r="155" spans="1:9" ht="17.25" customHeight="1">
      <c r="A155" s="113">
        <v>2541</v>
      </c>
      <c r="B155" s="55" t="s">
        <v>425</v>
      </c>
      <c r="C155" s="280">
        <v>4</v>
      </c>
      <c r="D155" s="281">
        <v>1</v>
      </c>
      <c r="E155" s="104" t="s">
        <v>768</v>
      </c>
      <c r="F155" s="20" t="s">
        <v>770</v>
      </c>
      <c r="G155" s="129"/>
      <c r="H155" s="124"/>
      <c r="I155" s="115"/>
    </row>
    <row r="156" spans="1:9" ht="27" customHeight="1">
      <c r="A156" s="113">
        <v>2550</v>
      </c>
      <c r="B156" s="54" t="s">
        <v>425</v>
      </c>
      <c r="C156" s="150">
        <v>5</v>
      </c>
      <c r="D156" s="151">
        <v>0</v>
      </c>
      <c r="E156" s="105" t="s">
        <v>771</v>
      </c>
      <c r="F156" s="15" t="s">
        <v>772</v>
      </c>
      <c r="G156" s="129"/>
      <c r="H156" s="124"/>
      <c r="I156" s="115"/>
    </row>
    <row r="157" spans="1:9" s="16" customFormat="1" ht="10.5" customHeight="1">
      <c r="A157" s="113"/>
      <c r="B157" s="51"/>
      <c r="C157" s="150"/>
      <c r="D157" s="151"/>
      <c r="E157" s="104" t="s">
        <v>318</v>
      </c>
      <c r="F157" s="15"/>
      <c r="G157" s="128"/>
      <c r="H157" s="123"/>
      <c r="I157" s="114"/>
    </row>
    <row r="158" spans="1:9" ht="24">
      <c r="A158" s="113">
        <v>2551</v>
      </c>
      <c r="B158" s="55" t="s">
        <v>425</v>
      </c>
      <c r="C158" s="280">
        <v>5</v>
      </c>
      <c r="D158" s="281">
        <v>1</v>
      </c>
      <c r="E158" s="104" t="s">
        <v>771</v>
      </c>
      <c r="F158" s="20" t="s">
        <v>773</v>
      </c>
      <c r="G158" s="129"/>
      <c r="H158" s="124"/>
      <c r="I158" s="115"/>
    </row>
    <row r="159" spans="1:9" ht="24.75" customHeight="1">
      <c r="A159" s="113">
        <v>2560</v>
      </c>
      <c r="B159" s="54" t="s">
        <v>425</v>
      </c>
      <c r="C159" s="150">
        <v>6</v>
      </c>
      <c r="D159" s="151">
        <v>0</v>
      </c>
      <c r="E159" s="105" t="s">
        <v>774</v>
      </c>
      <c r="F159" s="15" t="s">
        <v>775</v>
      </c>
      <c r="G159" s="316">
        <f>G161</f>
        <v>599.2</v>
      </c>
      <c r="H159" s="316">
        <f>H161</f>
        <v>0</v>
      </c>
      <c r="I159" s="316">
        <f>I161</f>
        <v>599.2</v>
      </c>
    </row>
    <row r="160" spans="1:9" s="16" customFormat="1" ht="12.75" customHeight="1">
      <c r="A160" s="113"/>
      <c r="B160" s="51"/>
      <c r="C160" s="150"/>
      <c r="D160" s="151"/>
      <c r="E160" s="104" t="s">
        <v>318</v>
      </c>
      <c r="F160" s="15"/>
      <c r="G160" s="326"/>
      <c r="H160" s="326"/>
      <c r="I160" s="114"/>
    </row>
    <row r="161" spans="1:9" ht="28.5">
      <c r="A161" s="113">
        <v>2561</v>
      </c>
      <c r="B161" s="55" t="s">
        <v>425</v>
      </c>
      <c r="C161" s="280">
        <v>6</v>
      </c>
      <c r="D161" s="281">
        <v>1</v>
      </c>
      <c r="E161" s="104" t="s">
        <v>774</v>
      </c>
      <c r="F161" s="20" t="s">
        <v>776</v>
      </c>
      <c r="G161" s="316">
        <f>H161+I161</f>
        <v>599.2</v>
      </c>
      <c r="H161" s="316"/>
      <c r="I161" s="314">
        <f>'[1]2019'!$AY$39</f>
        <v>599.2</v>
      </c>
    </row>
    <row r="162" spans="1:9" s="144" customFormat="1" ht="21.75" customHeight="1">
      <c r="A162" s="139">
        <v>2600</v>
      </c>
      <c r="B162" s="54" t="s">
        <v>426</v>
      </c>
      <c r="C162" s="150">
        <v>0</v>
      </c>
      <c r="D162" s="151">
        <v>0</v>
      </c>
      <c r="E162" s="148" t="s">
        <v>466</v>
      </c>
      <c r="F162" s="140" t="s">
        <v>777</v>
      </c>
      <c r="G162" s="345">
        <f>I162+H162</f>
        <v>51248.2</v>
      </c>
      <c r="H162" s="346">
        <f>H164+H173+H179</f>
        <v>8228.2</v>
      </c>
      <c r="I162" s="346">
        <f>I164+I173+I179</f>
        <v>43020</v>
      </c>
    </row>
    <row r="163" spans="1:9" ht="11.25" customHeight="1">
      <c r="A163" s="111"/>
      <c r="B163" s="51"/>
      <c r="C163" s="278"/>
      <c r="D163" s="279"/>
      <c r="E163" s="104" t="s">
        <v>317</v>
      </c>
      <c r="F163" s="14"/>
      <c r="G163" s="336"/>
      <c r="H163" s="337"/>
      <c r="I163" s="338"/>
    </row>
    <row r="164" spans="1:9" ht="15">
      <c r="A164" s="113">
        <v>2610</v>
      </c>
      <c r="B164" s="54" t="s">
        <v>426</v>
      </c>
      <c r="C164" s="150">
        <v>1</v>
      </c>
      <c r="D164" s="151">
        <v>0</v>
      </c>
      <c r="E164" s="105" t="s">
        <v>778</v>
      </c>
      <c r="F164" s="15" t="s">
        <v>779</v>
      </c>
      <c r="G164" s="345">
        <f>I164+H164</f>
        <v>5836.2</v>
      </c>
      <c r="H164" s="547">
        <f>H166</f>
        <v>3386.2</v>
      </c>
      <c r="I164" s="346">
        <f>I166</f>
        <v>2450</v>
      </c>
    </row>
    <row r="165" spans="1:9" s="16" customFormat="1" ht="10.5" customHeight="1">
      <c r="A165" s="113"/>
      <c r="B165" s="51"/>
      <c r="C165" s="150"/>
      <c r="D165" s="151"/>
      <c r="E165" s="104" t="s">
        <v>318</v>
      </c>
      <c r="F165" s="15"/>
      <c r="G165" s="342"/>
      <c r="H165" s="343"/>
      <c r="I165" s="344"/>
    </row>
    <row r="166" spans="1:9" ht="15">
      <c r="A166" s="113">
        <v>2611</v>
      </c>
      <c r="B166" s="55" t="s">
        <v>426</v>
      </c>
      <c r="C166" s="280">
        <v>1</v>
      </c>
      <c r="D166" s="281">
        <v>1</v>
      </c>
      <c r="E166" s="104" t="s">
        <v>780</v>
      </c>
      <c r="F166" s="20" t="s">
        <v>781</v>
      </c>
      <c r="G166" s="345">
        <f>I166+H166</f>
        <v>5836.2</v>
      </c>
      <c r="H166" s="547">
        <f>'[1]2019'!$C$36+3200+186.2</f>
        <v>3386.2</v>
      </c>
      <c r="I166" s="346">
        <f>1500+950</f>
        <v>2450</v>
      </c>
    </row>
    <row r="167" spans="1:9" ht="15">
      <c r="A167" s="113">
        <v>2620</v>
      </c>
      <c r="B167" s="54" t="s">
        <v>426</v>
      </c>
      <c r="C167" s="150">
        <v>2</v>
      </c>
      <c r="D167" s="151">
        <v>0</v>
      </c>
      <c r="E167" s="105" t="s">
        <v>782</v>
      </c>
      <c r="F167" s="15" t="s">
        <v>783</v>
      </c>
      <c r="G167" s="129"/>
      <c r="H167" s="124"/>
      <c r="I167" s="115"/>
    </row>
    <row r="168" spans="1:9" s="16" customFormat="1" ht="10.5" customHeight="1">
      <c r="A168" s="113"/>
      <c r="B168" s="51"/>
      <c r="C168" s="150"/>
      <c r="D168" s="151"/>
      <c r="E168" s="104" t="s">
        <v>318</v>
      </c>
      <c r="F168" s="15"/>
      <c r="G168" s="128"/>
      <c r="H168" s="123"/>
      <c r="I168" s="114"/>
    </row>
    <row r="169" spans="1:9" ht="15">
      <c r="A169" s="113">
        <v>2621</v>
      </c>
      <c r="B169" s="55" t="s">
        <v>426</v>
      </c>
      <c r="C169" s="280">
        <v>2</v>
      </c>
      <c r="D169" s="281">
        <v>1</v>
      </c>
      <c r="E169" s="104" t="s">
        <v>782</v>
      </c>
      <c r="F169" s="20" t="s">
        <v>784</v>
      </c>
      <c r="G169" s="129"/>
      <c r="H169" s="124"/>
      <c r="I169" s="115"/>
    </row>
    <row r="170" spans="1:9" ht="15">
      <c r="A170" s="113">
        <v>2630</v>
      </c>
      <c r="B170" s="54" t="s">
        <v>426</v>
      </c>
      <c r="C170" s="150">
        <v>3</v>
      </c>
      <c r="D170" s="151">
        <v>0</v>
      </c>
      <c r="E170" s="105" t="s">
        <v>785</v>
      </c>
      <c r="F170" s="15" t="s">
        <v>786</v>
      </c>
      <c r="G170" s="129"/>
      <c r="H170" s="124"/>
      <c r="I170" s="115"/>
    </row>
    <row r="171" spans="1:9" s="16" customFormat="1" ht="10.5" customHeight="1">
      <c r="A171" s="113"/>
      <c r="B171" s="51"/>
      <c r="C171" s="150"/>
      <c r="D171" s="151"/>
      <c r="E171" s="104" t="s">
        <v>318</v>
      </c>
      <c r="F171" s="15"/>
      <c r="G171" s="128"/>
      <c r="H171" s="123"/>
      <c r="I171" s="114"/>
    </row>
    <row r="172" spans="1:9" ht="15">
      <c r="A172" s="113">
        <v>2631</v>
      </c>
      <c r="B172" s="55" t="s">
        <v>426</v>
      </c>
      <c r="C172" s="280">
        <v>3</v>
      </c>
      <c r="D172" s="281">
        <v>1</v>
      </c>
      <c r="E172" s="104" t="s">
        <v>787</v>
      </c>
      <c r="F172" s="23" t="s">
        <v>788</v>
      </c>
      <c r="G172" s="129"/>
      <c r="H172" s="124"/>
      <c r="I172" s="115"/>
    </row>
    <row r="173" spans="1:9" ht="15">
      <c r="A173" s="113">
        <v>2640</v>
      </c>
      <c r="B173" s="54" t="s">
        <v>426</v>
      </c>
      <c r="C173" s="150">
        <v>4</v>
      </c>
      <c r="D173" s="151">
        <v>0</v>
      </c>
      <c r="E173" s="105" t="s">
        <v>789</v>
      </c>
      <c r="F173" s="15" t="s">
        <v>790</v>
      </c>
      <c r="G173" s="315">
        <f>G175</f>
        <v>39360</v>
      </c>
      <c r="H173" s="316">
        <f>H175</f>
        <v>790</v>
      </c>
      <c r="I173" s="538">
        <f>I175</f>
        <v>38570</v>
      </c>
    </row>
    <row r="174" spans="1:9" s="16" customFormat="1" ht="10.5" customHeight="1">
      <c r="A174" s="113"/>
      <c r="B174" s="51"/>
      <c r="C174" s="150"/>
      <c r="D174" s="151"/>
      <c r="E174" s="104" t="s">
        <v>318</v>
      </c>
      <c r="F174" s="15"/>
      <c r="G174" s="128"/>
      <c r="H174" s="123"/>
      <c r="I174" s="539"/>
    </row>
    <row r="175" spans="1:9" ht="15">
      <c r="A175" s="113">
        <v>2641</v>
      </c>
      <c r="B175" s="55" t="s">
        <v>426</v>
      </c>
      <c r="C175" s="280">
        <v>4</v>
      </c>
      <c r="D175" s="281">
        <v>1</v>
      </c>
      <c r="E175" s="104" t="s">
        <v>791</v>
      </c>
      <c r="F175" s="20" t="s">
        <v>792</v>
      </c>
      <c r="G175" s="315">
        <f>I175+H175</f>
        <v>39360</v>
      </c>
      <c r="H175" s="316">
        <v>790</v>
      </c>
      <c r="I175" s="538">
        <f>'[1]2019'!$BC$31</f>
        <v>38570</v>
      </c>
    </row>
    <row r="176" spans="1:9" ht="36">
      <c r="A176" s="113">
        <v>2650</v>
      </c>
      <c r="B176" s="54" t="s">
        <v>426</v>
      </c>
      <c r="C176" s="150">
        <v>5</v>
      </c>
      <c r="D176" s="151">
        <v>0</v>
      </c>
      <c r="E176" s="105" t="s">
        <v>802</v>
      </c>
      <c r="F176" s="15" t="s">
        <v>803</v>
      </c>
      <c r="G176" s="129"/>
      <c r="H176" s="124"/>
      <c r="I176" s="538"/>
    </row>
    <row r="177" spans="1:9" s="16" customFormat="1" ht="10.5" customHeight="1">
      <c r="A177" s="113"/>
      <c r="B177" s="51"/>
      <c r="C177" s="150"/>
      <c r="D177" s="151"/>
      <c r="E177" s="104" t="s">
        <v>318</v>
      </c>
      <c r="F177" s="15"/>
      <c r="G177" s="128"/>
      <c r="H177" s="123"/>
      <c r="I177" s="114"/>
    </row>
    <row r="178" spans="1:9" ht="36">
      <c r="A178" s="113">
        <v>2651</v>
      </c>
      <c r="B178" s="55" t="s">
        <v>426</v>
      </c>
      <c r="C178" s="280">
        <v>5</v>
      </c>
      <c r="D178" s="281">
        <v>1</v>
      </c>
      <c r="E178" s="104" t="s">
        <v>802</v>
      </c>
      <c r="F178" s="20" t="s">
        <v>804</v>
      </c>
      <c r="G178" s="129"/>
      <c r="H178" s="124"/>
      <c r="I178" s="115"/>
    </row>
    <row r="179" spans="1:9" ht="28.5">
      <c r="A179" s="113">
        <v>2660</v>
      </c>
      <c r="B179" s="54" t="s">
        <v>426</v>
      </c>
      <c r="C179" s="150">
        <v>6</v>
      </c>
      <c r="D179" s="151">
        <v>0</v>
      </c>
      <c r="E179" s="105" t="s">
        <v>805</v>
      </c>
      <c r="F179" s="21" t="s">
        <v>806</v>
      </c>
      <c r="G179" s="345">
        <f>G181</f>
        <v>2000</v>
      </c>
      <c r="H179" s="347">
        <f>H181</f>
        <v>4052</v>
      </c>
      <c r="I179" s="346">
        <f>I181</f>
        <v>2000</v>
      </c>
    </row>
    <row r="180" spans="1:9" s="16" customFormat="1" ht="10.5" customHeight="1">
      <c r="A180" s="113"/>
      <c r="B180" s="51"/>
      <c r="C180" s="150"/>
      <c r="D180" s="151"/>
      <c r="E180" s="104" t="s">
        <v>318</v>
      </c>
      <c r="F180" s="15"/>
      <c r="G180" s="342"/>
      <c r="H180" s="343"/>
      <c r="I180" s="344"/>
    </row>
    <row r="181" spans="1:9" ht="28.5">
      <c r="A181" s="113">
        <v>2661</v>
      </c>
      <c r="B181" s="55" t="s">
        <v>426</v>
      </c>
      <c r="C181" s="280">
        <v>6</v>
      </c>
      <c r="D181" s="281">
        <v>1</v>
      </c>
      <c r="E181" s="770" t="s">
        <v>805</v>
      </c>
      <c r="F181" s="20" t="s">
        <v>807</v>
      </c>
      <c r="G181" s="345">
        <f>I181</f>
        <v>2000</v>
      </c>
      <c r="H181" s="347">
        <f>H182</f>
        <v>4052</v>
      </c>
      <c r="I181" s="346">
        <f>I182</f>
        <v>2000</v>
      </c>
    </row>
    <row r="182" spans="1:9" ht="16.5" customHeight="1">
      <c r="A182" s="113"/>
      <c r="B182" s="55"/>
      <c r="C182" s="280"/>
      <c r="D182" s="281"/>
      <c r="E182" s="771"/>
      <c r="F182" s="20"/>
      <c r="G182" s="345">
        <f>I182</f>
        <v>2000</v>
      </c>
      <c r="H182" s="347">
        <f>557+3495</f>
        <v>4052</v>
      </c>
      <c r="I182" s="346">
        <f>'[1]2019'!$BC$32</f>
        <v>2000</v>
      </c>
    </row>
    <row r="183" spans="1:9" s="144" customFormat="1" ht="11.25" customHeight="1">
      <c r="A183" s="139">
        <v>2700</v>
      </c>
      <c r="B183" s="54" t="s">
        <v>427</v>
      </c>
      <c r="C183" s="150">
        <v>0</v>
      </c>
      <c r="D183" s="151">
        <v>0</v>
      </c>
      <c r="E183" s="148" t="s">
        <v>155</v>
      </c>
      <c r="F183" s="140" t="s">
        <v>808</v>
      </c>
      <c r="G183" s="141"/>
      <c r="H183" s="142"/>
      <c r="I183" s="143"/>
    </row>
    <row r="184" spans="1:9" ht="11.25" customHeight="1">
      <c r="A184" s="111"/>
      <c r="B184" s="51"/>
      <c r="C184" s="278"/>
      <c r="D184" s="279"/>
      <c r="E184" s="104" t="s">
        <v>317</v>
      </c>
      <c r="F184" s="14"/>
      <c r="G184" s="127"/>
      <c r="H184" s="122"/>
      <c r="I184" s="112"/>
    </row>
    <row r="185" spans="1:9" ht="28.5">
      <c r="A185" s="113">
        <v>2710</v>
      </c>
      <c r="B185" s="54" t="s">
        <v>427</v>
      </c>
      <c r="C185" s="150">
        <v>1</v>
      </c>
      <c r="D185" s="151">
        <v>0</v>
      </c>
      <c r="E185" s="105" t="s">
        <v>809</v>
      </c>
      <c r="F185" s="15" t="s">
        <v>810</v>
      </c>
      <c r="G185" s="129"/>
      <c r="H185" s="124"/>
      <c r="I185" s="115"/>
    </row>
    <row r="186" spans="1:9" s="16" customFormat="1" ht="10.5" customHeight="1">
      <c r="A186" s="113"/>
      <c r="B186" s="51"/>
      <c r="C186" s="150"/>
      <c r="D186" s="151"/>
      <c r="E186" s="104" t="s">
        <v>318</v>
      </c>
      <c r="F186" s="15"/>
      <c r="G186" s="128"/>
      <c r="H186" s="123"/>
      <c r="I186" s="114"/>
    </row>
    <row r="187" spans="1:9" ht="15">
      <c r="A187" s="113">
        <v>2711</v>
      </c>
      <c r="B187" s="55" t="s">
        <v>427</v>
      </c>
      <c r="C187" s="280">
        <v>1</v>
      </c>
      <c r="D187" s="281">
        <v>1</v>
      </c>
      <c r="E187" s="104" t="s">
        <v>811</v>
      </c>
      <c r="F187" s="20" t="s">
        <v>812</v>
      </c>
      <c r="G187" s="129"/>
      <c r="H187" s="124"/>
      <c r="I187" s="115"/>
    </row>
    <row r="188" spans="1:9" ht="15">
      <c r="A188" s="113">
        <v>2712</v>
      </c>
      <c r="B188" s="55" t="s">
        <v>427</v>
      </c>
      <c r="C188" s="280">
        <v>1</v>
      </c>
      <c r="D188" s="281">
        <v>2</v>
      </c>
      <c r="E188" s="104" t="s">
        <v>813</v>
      </c>
      <c r="F188" s="20" t="s">
        <v>814</v>
      </c>
      <c r="G188" s="129"/>
      <c r="H188" s="124"/>
      <c r="I188" s="115"/>
    </row>
    <row r="189" spans="1:9" ht="15">
      <c r="A189" s="113">
        <v>2713</v>
      </c>
      <c r="B189" s="55" t="s">
        <v>427</v>
      </c>
      <c r="C189" s="280">
        <v>1</v>
      </c>
      <c r="D189" s="281">
        <v>3</v>
      </c>
      <c r="E189" s="104" t="s">
        <v>241</v>
      </c>
      <c r="F189" s="20" t="s">
        <v>815</v>
      </c>
      <c r="G189" s="129"/>
      <c r="H189" s="124"/>
      <c r="I189" s="115"/>
    </row>
    <row r="190" spans="1:9" ht="15">
      <c r="A190" s="113">
        <v>2720</v>
      </c>
      <c r="B190" s="54" t="s">
        <v>427</v>
      </c>
      <c r="C190" s="150">
        <v>2</v>
      </c>
      <c r="D190" s="151">
        <v>0</v>
      </c>
      <c r="E190" s="105" t="s">
        <v>428</v>
      </c>
      <c r="F190" s="15" t="s">
        <v>816</v>
      </c>
      <c r="G190" s="129"/>
      <c r="H190" s="124"/>
      <c r="I190" s="115"/>
    </row>
    <row r="191" spans="1:9" s="16" customFormat="1" ht="10.5" customHeight="1">
      <c r="A191" s="113"/>
      <c r="B191" s="51"/>
      <c r="C191" s="150"/>
      <c r="D191" s="151"/>
      <c r="E191" s="104" t="s">
        <v>318</v>
      </c>
      <c r="F191" s="15"/>
      <c r="G191" s="128"/>
      <c r="H191" s="123"/>
      <c r="I191" s="114"/>
    </row>
    <row r="192" spans="1:9" ht="15">
      <c r="A192" s="113">
        <v>2721</v>
      </c>
      <c r="B192" s="55" t="s">
        <v>427</v>
      </c>
      <c r="C192" s="280">
        <v>2</v>
      </c>
      <c r="D192" s="281">
        <v>1</v>
      </c>
      <c r="E192" s="104" t="s">
        <v>817</v>
      </c>
      <c r="F192" s="20" t="s">
        <v>818</v>
      </c>
      <c r="G192" s="129"/>
      <c r="H192" s="124"/>
      <c r="I192" s="115"/>
    </row>
    <row r="193" spans="1:9" ht="20.25" customHeight="1">
      <c r="A193" s="113">
        <v>2722</v>
      </c>
      <c r="B193" s="55" t="s">
        <v>427</v>
      </c>
      <c r="C193" s="280">
        <v>2</v>
      </c>
      <c r="D193" s="281">
        <v>2</v>
      </c>
      <c r="E193" s="104" t="s">
        <v>819</v>
      </c>
      <c r="F193" s="20" t="s">
        <v>820</v>
      </c>
      <c r="G193" s="129"/>
      <c r="H193" s="124"/>
      <c r="I193" s="115"/>
    </row>
    <row r="194" spans="1:9" ht="15">
      <c r="A194" s="113">
        <v>2723</v>
      </c>
      <c r="B194" s="55" t="s">
        <v>427</v>
      </c>
      <c r="C194" s="280">
        <v>2</v>
      </c>
      <c r="D194" s="281">
        <v>3</v>
      </c>
      <c r="E194" s="104" t="s">
        <v>242</v>
      </c>
      <c r="F194" s="20" t="s">
        <v>821</v>
      </c>
      <c r="G194" s="129"/>
      <c r="H194" s="124"/>
      <c r="I194" s="115"/>
    </row>
    <row r="195" spans="1:9" ht="15">
      <c r="A195" s="113">
        <v>2724</v>
      </c>
      <c r="B195" s="55" t="s">
        <v>427</v>
      </c>
      <c r="C195" s="280">
        <v>2</v>
      </c>
      <c r="D195" s="281">
        <v>4</v>
      </c>
      <c r="E195" s="104" t="s">
        <v>822</v>
      </c>
      <c r="F195" s="20" t="s">
        <v>823</v>
      </c>
      <c r="G195" s="129"/>
      <c r="H195" s="124"/>
      <c r="I195" s="115"/>
    </row>
    <row r="196" spans="1:9" ht="15">
      <c r="A196" s="113">
        <v>2730</v>
      </c>
      <c r="B196" s="54" t="s">
        <v>427</v>
      </c>
      <c r="C196" s="150">
        <v>3</v>
      </c>
      <c r="D196" s="151">
        <v>0</v>
      </c>
      <c r="E196" s="105" t="s">
        <v>824</v>
      </c>
      <c r="F196" s="15" t="s">
        <v>827</v>
      </c>
      <c r="G196" s="129"/>
      <c r="H196" s="124"/>
      <c r="I196" s="115"/>
    </row>
    <row r="197" spans="1:9" s="16" customFormat="1" ht="10.5" customHeight="1">
      <c r="A197" s="113"/>
      <c r="B197" s="51"/>
      <c r="C197" s="150"/>
      <c r="D197" s="151"/>
      <c r="E197" s="104" t="s">
        <v>318</v>
      </c>
      <c r="F197" s="15"/>
      <c r="G197" s="128"/>
      <c r="H197" s="123"/>
      <c r="I197" s="114"/>
    </row>
    <row r="198" spans="1:9" ht="15" customHeight="1">
      <c r="A198" s="113">
        <v>2731</v>
      </c>
      <c r="B198" s="55" t="s">
        <v>427</v>
      </c>
      <c r="C198" s="280">
        <v>3</v>
      </c>
      <c r="D198" s="281">
        <v>1</v>
      </c>
      <c r="E198" s="104" t="s">
        <v>828</v>
      </c>
      <c r="F198" s="17" t="s">
        <v>829</v>
      </c>
      <c r="G198" s="129"/>
      <c r="H198" s="124"/>
      <c r="I198" s="115"/>
    </row>
    <row r="199" spans="1:9" ht="18" customHeight="1">
      <c r="A199" s="113">
        <v>2732</v>
      </c>
      <c r="B199" s="55" t="s">
        <v>427</v>
      </c>
      <c r="C199" s="280">
        <v>3</v>
      </c>
      <c r="D199" s="281">
        <v>2</v>
      </c>
      <c r="E199" s="104" t="s">
        <v>830</v>
      </c>
      <c r="F199" s="17" t="s">
        <v>831</v>
      </c>
      <c r="G199" s="129"/>
      <c r="H199" s="124"/>
      <c r="I199" s="115"/>
    </row>
    <row r="200" spans="1:9" ht="16.5" customHeight="1">
      <c r="A200" s="113">
        <v>2733</v>
      </c>
      <c r="B200" s="55" t="s">
        <v>427</v>
      </c>
      <c r="C200" s="280">
        <v>3</v>
      </c>
      <c r="D200" s="281">
        <v>3</v>
      </c>
      <c r="E200" s="104" t="s">
        <v>832</v>
      </c>
      <c r="F200" s="17" t="s">
        <v>833</v>
      </c>
      <c r="G200" s="129"/>
      <c r="H200" s="124"/>
      <c r="I200" s="115"/>
    </row>
    <row r="201" spans="1:9" ht="24">
      <c r="A201" s="113">
        <v>2734</v>
      </c>
      <c r="B201" s="55" t="s">
        <v>427</v>
      </c>
      <c r="C201" s="280">
        <v>3</v>
      </c>
      <c r="D201" s="281">
        <v>4</v>
      </c>
      <c r="E201" s="104" t="s">
        <v>834</v>
      </c>
      <c r="F201" s="17" t="s">
        <v>835</v>
      </c>
      <c r="G201" s="129"/>
      <c r="H201" s="124"/>
      <c r="I201" s="115"/>
    </row>
    <row r="202" spans="1:9" ht="15">
      <c r="A202" s="113">
        <v>2740</v>
      </c>
      <c r="B202" s="54" t="s">
        <v>427</v>
      </c>
      <c r="C202" s="150">
        <v>4</v>
      </c>
      <c r="D202" s="151">
        <v>0</v>
      </c>
      <c r="E202" s="105" t="s">
        <v>836</v>
      </c>
      <c r="F202" s="15" t="s">
        <v>837</v>
      </c>
      <c r="G202" s="129"/>
      <c r="H202" s="124"/>
      <c r="I202" s="115"/>
    </row>
    <row r="203" spans="1:9" s="16" customFormat="1" ht="10.5" customHeight="1">
      <c r="A203" s="113"/>
      <c r="B203" s="51"/>
      <c r="C203" s="150"/>
      <c r="D203" s="151"/>
      <c r="E203" s="104" t="s">
        <v>318</v>
      </c>
      <c r="F203" s="15"/>
      <c r="G203" s="128"/>
      <c r="H203" s="123"/>
      <c r="I203" s="114"/>
    </row>
    <row r="204" spans="1:9" ht="15">
      <c r="A204" s="113">
        <v>2741</v>
      </c>
      <c r="B204" s="55" t="s">
        <v>427</v>
      </c>
      <c r="C204" s="280">
        <v>4</v>
      </c>
      <c r="D204" s="281">
        <v>1</v>
      </c>
      <c r="E204" s="104" t="s">
        <v>836</v>
      </c>
      <c r="F204" s="20" t="s">
        <v>838</v>
      </c>
      <c r="G204" s="129"/>
      <c r="H204" s="124"/>
      <c r="I204" s="115"/>
    </row>
    <row r="205" spans="1:9" ht="24">
      <c r="A205" s="113">
        <v>2750</v>
      </c>
      <c r="B205" s="54" t="s">
        <v>427</v>
      </c>
      <c r="C205" s="150">
        <v>5</v>
      </c>
      <c r="D205" s="151">
        <v>0</v>
      </c>
      <c r="E205" s="105" t="s">
        <v>839</v>
      </c>
      <c r="F205" s="15" t="s">
        <v>840</v>
      </c>
      <c r="G205" s="129"/>
      <c r="H205" s="124"/>
      <c r="I205" s="115"/>
    </row>
    <row r="206" spans="1:9" s="16" customFormat="1" ht="10.5" customHeight="1">
      <c r="A206" s="113"/>
      <c r="B206" s="51"/>
      <c r="C206" s="150"/>
      <c r="D206" s="151"/>
      <c r="E206" s="104" t="s">
        <v>318</v>
      </c>
      <c r="F206" s="15"/>
      <c r="G206" s="128"/>
      <c r="H206" s="123"/>
      <c r="I206" s="114"/>
    </row>
    <row r="207" spans="1:9" ht="24">
      <c r="A207" s="113">
        <v>2751</v>
      </c>
      <c r="B207" s="55" t="s">
        <v>427</v>
      </c>
      <c r="C207" s="280">
        <v>5</v>
      </c>
      <c r="D207" s="281">
        <v>1</v>
      </c>
      <c r="E207" s="104" t="s">
        <v>839</v>
      </c>
      <c r="F207" s="20" t="s">
        <v>840</v>
      </c>
      <c r="G207" s="129"/>
      <c r="H207" s="124"/>
      <c r="I207" s="115"/>
    </row>
    <row r="208" spans="1:9" ht="24">
      <c r="A208" s="113">
        <v>2760</v>
      </c>
      <c r="B208" s="54" t="s">
        <v>427</v>
      </c>
      <c r="C208" s="150">
        <v>6</v>
      </c>
      <c r="D208" s="151">
        <v>0</v>
      </c>
      <c r="E208" s="105" t="s">
        <v>841</v>
      </c>
      <c r="F208" s="15" t="s">
        <v>842</v>
      </c>
      <c r="G208" s="129"/>
      <c r="H208" s="124"/>
      <c r="I208" s="115"/>
    </row>
    <row r="209" spans="1:9" s="16" customFormat="1" ht="10.5" customHeight="1">
      <c r="A209" s="113"/>
      <c r="B209" s="51"/>
      <c r="C209" s="150"/>
      <c r="D209" s="151"/>
      <c r="E209" s="104" t="s">
        <v>318</v>
      </c>
      <c r="F209" s="15"/>
      <c r="G209" s="128"/>
      <c r="H209" s="123"/>
      <c r="I209" s="114"/>
    </row>
    <row r="210" spans="1:9" ht="24">
      <c r="A210" s="113">
        <v>2761</v>
      </c>
      <c r="B210" s="55" t="s">
        <v>427</v>
      </c>
      <c r="C210" s="280">
        <v>6</v>
      </c>
      <c r="D210" s="281">
        <v>1</v>
      </c>
      <c r="E210" s="104" t="s">
        <v>429</v>
      </c>
      <c r="F210" s="15"/>
      <c r="G210" s="129"/>
      <c r="H210" s="124"/>
      <c r="I210" s="115"/>
    </row>
    <row r="211" spans="1:9" ht="15">
      <c r="A211" s="113">
        <v>2762</v>
      </c>
      <c r="B211" s="55" t="s">
        <v>427</v>
      </c>
      <c r="C211" s="280">
        <v>6</v>
      </c>
      <c r="D211" s="281">
        <v>2</v>
      </c>
      <c r="E211" s="104" t="s">
        <v>841</v>
      </c>
      <c r="F211" s="20" t="s">
        <v>843</v>
      </c>
      <c r="G211" s="129"/>
      <c r="H211" s="124"/>
      <c r="I211" s="115"/>
    </row>
    <row r="212" spans="1:9" s="144" customFormat="1" ht="12" customHeight="1">
      <c r="A212" s="139">
        <v>2800</v>
      </c>
      <c r="B212" s="54" t="s">
        <v>430</v>
      </c>
      <c r="C212" s="150">
        <v>0</v>
      </c>
      <c r="D212" s="151">
        <v>0</v>
      </c>
      <c r="E212" s="148" t="s">
        <v>156</v>
      </c>
      <c r="F212" s="140" t="s">
        <v>844</v>
      </c>
      <c r="G212" s="333">
        <f>H212+I212</f>
        <v>26147</v>
      </c>
      <c r="H212" s="348">
        <f>H214+H217+H226+H231+H236+H239</f>
        <v>26147</v>
      </c>
      <c r="I212" s="334">
        <f>I239</f>
        <v>0</v>
      </c>
    </row>
    <row r="213" spans="1:9" ht="11.25" customHeight="1">
      <c r="A213" s="111"/>
      <c r="B213" s="51"/>
      <c r="C213" s="278"/>
      <c r="D213" s="279"/>
      <c r="E213" s="104" t="s">
        <v>317</v>
      </c>
      <c r="F213" s="14"/>
      <c r="G213" s="336"/>
      <c r="H213" s="337"/>
      <c r="I213" s="338"/>
    </row>
    <row r="214" spans="1:9" ht="15">
      <c r="A214" s="113">
        <v>2810</v>
      </c>
      <c r="B214" s="55" t="s">
        <v>430</v>
      </c>
      <c r="C214" s="280">
        <v>1</v>
      </c>
      <c r="D214" s="281">
        <v>0</v>
      </c>
      <c r="E214" s="105" t="s">
        <v>845</v>
      </c>
      <c r="F214" s="15" t="s">
        <v>846</v>
      </c>
      <c r="G214" s="339"/>
      <c r="H214" s="340"/>
      <c r="I214" s="341"/>
    </row>
    <row r="215" spans="1:9" s="16" customFormat="1" ht="10.5" customHeight="1">
      <c r="A215" s="113"/>
      <c r="B215" s="51"/>
      <c r="C215" s="150"/>
      <c r="D215" s="151"/>
      <c r="E215" s="104" t="s">
        <v>318</v>
      </c>
      <c r="F215" s="15"/>
      <c r="G215" s="342"/>
      <c r="H215" s="343"/>
      <c r="I215" s="344"/>
    </row>
    <row r="216" spans="1:9" ht="15">
      <c r="A216" s="113">
        <v>2811</v>
      </c>
      <c r="B216" s="55" t="s">
        <v>430</v>
      </c>
      <c r="C216" s="280">
        <v>1</v>
      </c>
      <c r="D216" s="281">
        <v>1</v>
      </c>
      <c r="E216" s="104" t="s">
        <v>845</v>
      </c>
      <c r="F216" s="20" t="s">
        <v>847</v>
      </c>
      <c r="G216" s="345"/>
      <c r="H216" s="347"/>
      <c r="I216" s="341"/>
    </row>
    <row r="217" spans="1:9" ht="15">
      <c r="A217" s="113">
        <v>2820</v>
      </c>
      <c r="B217" s="54" t="s">
        <v>430</v>
      </c>
      <c r="C217" s="150">
        <v>2</v>
      </c>
      <c r="D217" s="151">
        <v>0</v>
      </c>
      <c r="E217" s="105" t="s">
        <v>848</v>
      </c>
      <c r="F217" s="15" t="s">
        <v>849</v>
      </c>
      <c r="G217" s="345">
        <f>H217</f>
        <v>25547</v>
      </c>
      <c r="H217" s="347">
        <f>H219+H222+H221</f>
        <v>25547</v>
      </c>
      <c r="I217" s="341"/>
    </row>
    <row r="218" spans="1:9" s="16" customFormat="1" ht="10.5" customHeight="1">
      <c r="A218" s="113"/>
      <c r="B218" s="51"/>
      <c r="C218" s="150"/>
      <c r="D218" s="151"/>
      <c r="E218" s="104" t="s">
        <v>318</v>
      </c>
      <c r="F218" s="15"/>
      <c r="G218" s="342"/>
      <c r="H218" s="343"/>
      <c r="I218" s="344"/>
    </row>
    <row r="219" spans="1:9" ht="15">
      <c r="A219" s="113">
        <v>2821</v>
      </c>
      <c r="B219" s="55" t="s">
        <v>430</v>
      </c>
      <c r="C219" s="280">
        <v>2</v>
      </c>
      <c r="D219" s="281">
        <v>1</v>
      </c>
      <c r="E219" s="104" t="s">
        <v>431</v>
      </c>
      <c r="F219" s="15"/>
      <c r="G219" s="345">
        <f>H219</f>
        <v>19347</v>
      </c>
      <c r="H219" s="347">
        <f>'[1]2019'!$C$21+447</f>
        <v>19347</v>
      </c>
      <c r="I219" s="341"/>
    </row>
    <row r="220" spans="1:9" ht="15">
      <c r="A220" s="113">
        <v>2822</v>
      </c>
      <c r="B220" s="55" t="s">
        <v>430</v>
      </c>
      <c r="C220" s="280">
        <v>2</v>
      </c>
      <c r="D220" s="281">
        <v>2</v>
      </c>
      <c r="E220" s="104" t="s">
        <v>432</v>
      </c>
      <c r="F220" s="15"/>
      <c r="G220" s="339"/>
      <c r="H220" s="340"/>
      <c r="I220" s="341"/>
    </row>
    <row r="221" spans="1:9" ht="15">
      <c r="A221" s="113">
        <v>2823</v>
      </c>
      <c r="B221" s="55" t="s">
        <v>430</v>
      </c>
      <c r="C221" s="280">
        <v>2</v>
      </c>
      <c r="D221" s="281">
        <v>3</v>
      </c>
      <c r="E221" s="104" t="s">
        <v>468</v>
      </c>
      <c r="F221" s="20" t="s">
        <v>850</v>
      </c>
      <c r="G221" s="339"/>
      <c r="H221" s="547"/>
      <c r="I221" s="341"/>
    </row>
    <row r="222" spans="1:9" ht="15">
      <c r="A222" s="113">
        <v>2824</v>
      </c>
      <c r="B222" s="55" t="s">
        <v>430</v>
      </c>
      <c r="C222" s="280">
        <v>2</v>
      </c>
      <c r="D222" s="281">
        <v>4</v>
      </c>
      <c r="E222" s="104" t="s">
        <v>433</v>
      </c>
      <c r="F222" s="20"/>
      <c r="G222" s="345">
        <f>H222</f>
        <v>6200</v>
      </c>
      <c r="H222" s="347">
        <f>'[1]2019'!$C$35</f>
        <v>6200</v>
      </c>
      <c r="I222" s="341"/>
    </row>
    <row r="223" spans="1:9" ht="15">
      <c r="A223" s="113">
        <v>2825</v>
      </c>
      <c r="B223" s="55" t="s">
        <v>430</v>
      </c>
      <c r="C223" s="280">
        <v>2</v>
      </c>
      <c r="D223" s="281">
        <v>5</v>
      </c>
      <c r="E223" s="104" t="s">
        <v>434</v>
      </c>
      <c r="F223" s="20"/>
      <c r="G223" s="339"/>
      <c r="H223" s="340"/>
      <c r="I223" s="341"/>
    </row>
    <row r="224" spans="1:9" ht="15">
      <c r="A224" s="113">
        <v>2826</v>
      </c>
      <c r="B224" s="55" t="s">
        <v>430</v>
      </c>
      <c r="C224" s="280">
        <v>2</v>
      </c>
      <c r="D224" s="281">
        <v>6</v>
      </c>
      <c r="E224" s="104" t="s">
        <v>435</v>
      </c>
      <c r="F224" s="20"/>
      <c r="G224" s="339"/>
      <c r="H224" s="340"/>
      <c r="I224" s="341"/>
    </row>
    <row r="225" spans="1:9" ht="24">
      <c r="A225" s="113">
        <v>2827</v>
      </c>
      <c r="B225" s="55" t="s">
        <v>430</v>
      </c>
      <c r="C225" s="280">
        <v>2</v>
      </c>
      <c r="D225" s="281">
        <v>7</v>
      </c>
      <c r="E225" s="104" t="s">
        <v>436</v>
      </c>
      <c r="F225" s="20"/>
      <c r="G225" s="345"/>
      <c r="H225" s="347"/>
      <c r="I225" s="347"/>
    </row>
    <row r="226" spans="1:9" ht="29.25" customHeight="1">
      <c r="A226" s="113">
        <v>2830</v>
      </c>
      <c r="B226" s="54" t="s">
        <v>430</v>
      </c>
      <c r="C226" s="150">
        <v>3</v>
      </c>
      <c r="D226" s="151">
        <v>0</v>
      </c>
      <c r="E226" s="105" t="s">
        <v>851</v>
      </c>
      <c r="F226" s="21" t="s">
        <v>852</v>
      </c>
      <c r="G226" s="129"/>
      <c r="H226" s="124"/>
      <c r="I226" s="115"/>
    </row>
    <row r="227" spans="1:9" s="16" customFormat="1" ht="10.5" customHeight="1">
      <c r="A227" s="113"/>
      <c r="B227" s="51"/>
      <c r="C227" s="150"/>
      <c r="D227" s="151"/>
      <c r="E227" s="104" t="s">
        <v>318</v>
      </c>
      <c r="F227" s="15"/>
      <c r="G227" s="128"/>
      <c r="H227" s="123"/>
      <c r="I227" s="114"/>
    </row>
    <row r="228" spans="1:9" ht="15">
      <c r="A228" s="113">
        <v>2831</v>
      </c>
      <c r="B228" s="55" t="s">
        <v>430</v>
      </c>
      <c r="C228" s="280">
        <v>3</v>
      </c>
      <c r="D228" s="281">
        <v>1</v>
      </c>
      <c r="E228" s="104" t="s">
        <v>469</v>
      </c>
      <c r="F228" s="21"/>
      <c r="G228" s="345">
        <f>H228</f>
        <v>0</v>
      </c>
      <c r="H228" s="347"/>
      <c r="I228" s="115"/>
    </row>
    <row r="229" spans="1:9" ht="15">
      <c r="A229" s="113">
        <v>2832</v>
      </c>
      <c r="B229" s="55" t="s">
        <v>430</v>
      </c>
      <c r="C229" s="280">
        <v>3</v>
      </c>
      <c r="D229" s="281">
        <v>2</v>
      </c>
      <c r="E229" s="104" t="s">
        <v>476</v>
      </c>
      <c r="F229" s="21"/>
      <c r="G229" s="339"/>
      <c r="H229" s="340"/>
      <c r="I229" s="115"/>
    </row>
    <row r="230" spans="1:9" ht="15">
      <c r="A230" s="113">
        <v>2833</v>
      </c>
      <c r="B230" s="55" t="s">
        <v>430</v>
      </c>
      <c r="C230" s="280">
        <v>3</v>
      </c>
      <c r="D230" s="281">
        <v>3</v>
      </c>
      <c r="E230" s="104" t="s">
        <v>477</v>
      </c>
      <c r="F230" s="20" t="s">
        <v>853</v>
      </c>
      <c r="G230" s="339"/>
      <c r="H230" s="340"/>
      <c r="I230" s="115"/>
    </row>
    <row r="231" spans="1:9" ht="14.25" customHeight="1">
      <c r="A231" s="113">
        <v>2840</v>
      </c>
      <c r="B231" s="54" t="s">
        <v>430</v>
      </c>
      <c r="C231" s="150">
        <v>4</v>
      </c>
      <c r="D231" s="151">
        <v>0</v>
      </c>
      <c r="E231" s="105" t="s">
        <v>478</v>
      </c>
      <c r="F231" s="21" t="s">
        <v>854</v>
      </c>
      <c r="G231" s="345">
        <f>H231</f>
        <v>600</v>
      </c>
      <c r="H231" s="347">
        <f>H234</f>
        <v>600</v>
      </c>
      <c r="I231" s="115"/>
    </row>
    <row r="232" spans="1:9" s="16" customFormat="1" ht="10.5" customHeight="1">
      <c r="A232" s="113"/>
      <c r="B232" s="51"/>
      <c r="C232" s="150"/>
      <c r="D232" s="151"/>
      <c r="E232" s="104" t="s">
        <v>318</v>
      </c>
      <c r="F232" s="15"/>
      <c r="G232" s="342"/>
      <c r="H232" s="343"/>
      <c r="I232" s="114"/>
    </row>
    <row r="233" spans="1:9" ht="14.25" customHeight="1">
      <c r="A233" s="113">
        <v>2841</v>
      </c>
      <c r="B233" s="55" t="s">
        <v>430</v>
      </c>
      <c r="C233" s="280">
        <v>4</v>
      </c>
      <c r="D233" s="281">
        <v>1</v>
      </c>
      <c r="E233" s="104" t="s">
        <v>479</v>
      </c>
      <c r="F233" s="21"/>
      <c r="G233" s="339"/>
      <c r="H233" s="340"/>
      <c r="I233" s="115"/>
    </row>
    <row r="234" spans="1:9" ht="29.25" customHeight="1">
      <c r="A234" s="113">
        <v>2842</v>
      </c>
      <c r="B234" s="55" t="s">
        <v>430</v>
      </c>
      <c r="C234" s="280">
        <v>4</v>
      </c>
      <c r="D234" s="281">
        <v>2</v>
      </c>
      <c r="E234" s="104" t="s">
        <v>480</v>
      </c>
      <c r="F234" s="21"/>
      <c r="G234" s="345">
        <f>H234</f>
        <v>600</v>
      </c>
      <c r="H234" s="347">
        <f>'[1]2019'!$C$38</f>
        <v>600</v>
      </c>
      <c r="I234" s="115"/>
    </row>
    <row r="235" spans="1:9" ht="15">
      <c r="A235" s="113">
        <v>2843</v>
      </c>
      <c r="B235" s="55" t="s">
        <v>430</v>
      </c>
      <c r="C235" s="280">
        <v>4</v>
      </c>
      <c r="D235" s="281">
        <v>3</v>
      </c>
      <c r="E235" s="104" t="s">
        <v>478</v>
      </c>
      <c r="F235" s="20" t="s">
        <v>855</v>
      </c>
      <c r="G235" s="339"/>
      <c r="H235" s="340"/>
      <c r="I235" s="115"/>
    </row>
    <row r="236" spans="1:9" ht="26.25" customHeight="1">
      <c r="A236" s="113">
        <v>2850</v>
      </c>
      <c r="B236" s="54" t="s">
        <v>430</v>
      </c>
      <c r="C236" s="150">
        <v>5</v>
      </c>
      <c r="D236" s="151">
        <v>0</v>
      </c>
      <c r="E236" s="107" t="s">
        <v>856</v>
      </c>
      <c r="F236" s="21" t="s">
        <v>857</v>
      </c>
      <c r="G236" s="339"/>
      <c r="H236" s="340"/>
      <c r="I236" s="115"/>
    </row>
    <row r="237" spans="1:9" s="16" customFormat="1" ht="10.5" customHeight="1">
      <c r="A237" s="113"/>
      <c r="B237" s="51"/>
      <c r="C237" s="150"/>
      <c r="D237" s="151"/>
      <c r="E237" s="104" t="s">
        <v>318</v>
      </c>
      <c r="F237" s="15"/>
      <c r="G237" s="342"/>
      <c r="H237" s="343"/>
      <c r="I237" s="114"/>
    </row>
    <row r="238" spans="1:9" ht="24" customHeight="1">
      <c r="A238" s="113">
        <v>2851</v>
      </c>
      <c r="B238" s="54" t="s">
        <v>430</v>
      </c>
      <c r="C238" s="150">
        <v>5</v>
      </c>
      <c r="D238" s="151">
        <v>1</v>
      </c>
      <c r="E238" s="108" t="s">
        <v>856</v>
      </c>
      <c r="F238" s="20" t="s">
        <v>858</v>
      </c>
      <c r="G238" s="339"/>
      <c r="H238" s="340"/>
      <c r="I238" s="115"/>
    </row>
    <row r="239" spans="1:9" ht="27" customHeight="1">
      <c r="A239" s="113">
        <v>2860</v>
      </c>
      <c r="B239" s="54" t="s">
        <v>430</v>
      </c>
      <c r="C239" s="150">
        <v>6</v>
      </c>
      <c r="D239" s="151">
        <v>0</v>
      </c>
      <c r="E239" s="107" t="s">
        <v>859</v>
      </c>
      <c r="F239" s="21" t="s">
        <v>82</v>
      </c>
      <c r="G239" s="540">
        <f>G241</f>
        <v>0</v>
      </c>
      <c r="H239" s="340"/>
      <c r="I239" s="538">
        <f>I241</f>
        <v>0</v>
      </c>
    </row>
    <row r="240" spans="1:9" s="16" customFormat="1" ht="10.5" customHeight="1">
      <c r="A240" s="113"/>
      <c r="B240" s="51"/>
      <c r="C240" s="150"/>
      <c r="D240" s="151"/>
      <c r="E240" s="104" t="s">
        <v>318</v>
      </c>
      <c r="F240" s="15"/>
      <c r="G240" s="541"/>
      <c r="H240" s="343"/>
      <c r="I240" s="539"/>
    </row>
    <row r="241" spans="1:9" ht="12" customHeight="1">
      <c r="A241" s="113">
        <v>2861</v>
      </c>
      <c r="B241" s="55" t="s">
        <v>430</v>
      </c>
      <c r="C241" s="280">
        <v>6</v>
      </c>
      <c r="D241" s="281">
        <v>1</v>
      </c>
      <c r="E241" s="108" t="s">
        <v>859</v>
      </c>
      <c r="F241" s="20" t="s">
        <v>83</v>
      </c>
      <c r="G241" s="540">
        <f>I241</f>
        <v>0</v>
      </c>
      <c r="H241" s="340"/>
      <c r="I241" s="538"/>
    </row>
    <row r="242" spans="1:9" s="144" customFormat="1" ht="12" customHeight="1">
      <c r="A242" s="139">
        <v>2900</v>
      </c>
      <c r="B242" s="54" t="s">
        <v>437</v>
      </c>
      <c r="C242" s="150">
        <v>0</v>
      </c>
      <c r="D242" s="151">
        <v>0</v>
      </c>
      <c r="E242" s="148" t="s">
        <v>171</v>
      </c>
      <c r="F242" s="140" t="s">
        <v>84</v>
      </c>
      <c r="G242" s="333">
        <f>H242</f>
        <v>517855</v>
      </c>
      <c r="H242" s="348">
        <f>H246+H262+H256</f>
        <v>517855</v>
      </c>
      <c r="I242" s="546">
        <f>I270+473</f>
        <v>8323</v>
      </c>
    </row>
    <row r="243" spans="1:9" ht="11.25" customHeight="1">
      <c r="A243" s="111"/>
      <c r="B243" s="51"/>
      <c r="C243" s="278"/>
      <c r="D243" s="279"/>
      <c r="E243" s="104" t="s">
        <v>317</v>
      </c>
      <c r="F243" s="14"/>
      <c r="G243" s="127"/>
      <c r="H243" s="122"/>
      <c r="I243" s="112"/>
    </row>
    <row r="244" spans="1:9" ht="24">
      <c r="A244" s="113">
        <v>2910</v>
      </c>
      <c r="B244" s="54" t="s">
        <v>437</v>
      </c>
      <c r="C244" s="150">
        <v>1</v>
      </c>
      <c r="D244" s="151">
        <v>0</v>
      </c>
      <c r="E244" s="105" t="s">
        <v>471</v>
      </c>
      <c r="F244" s="15" t="s">
        <v>85</v>
      </c>
      <c r="G244" s="129"/>
      <c r="H244" s="124"/>
      <c r="I244" s="115"/>
    </row>
    <row r="245" spans="1:9" s="16" customFormat="1" ht="10.5" customHeight="1">
      <c r="A245" s="113"/>
      <c r="B245" s="51"/>
      <c r="C245" s="150"/>
      <c r="D245" s="151"/>
      <c r="E245" s="104" t="s">
        <v>318</v>
      </c>
      <c r="F245" s="15"/>
      <c r="G245" s="128"/>
      <c r="H245" s="123"/>
      <c r="I245" s="114"/>
    </row>
    <row r="246" spans="1:9" ht="15">
      <c r="A246" s="113">
        <v>2911</v>
      </c>
      <c r="B246" s="55" t="s">
        <v>437</v>
      </c>
      <c r="C246" s="280">
        <v>1</v>
      </c>
      <c r="D246" s="281">
        <v>1</v>
      </c>
      <c r="E246" s="104" t="s">
        <v>86</v>
      </c>
      <c r="F246" s="20" t="s">
        <v>87</v>
      </c>
      <c r="G246" s="315">
        <f>H246</f>
        <v>291025</v>
      </c>
      <c r="H246" s="316">
        <f>'[1]2019'!$C$8+'[1]2019'!$C$9+'[1]2019'!$C$10+'[1]2019'!$C$11+'[1]2019'!$C$12+'[1]2019'!$C$13+'[1]2019'!$C$14+'[1]2019'!$C$15+12225</f>
        <v>291025</v>
      </c>
      <c r="I246" s="115"/>
    </row>
    <row r="247" spans="1:9" ht="15">
      <c r="A247" s="113">
        <v>2912</v>
      </c>
      <c r="B247" s="55" t="s">
        <v>437</v>
      </c>
      <c r="C247" s="280">
        <v>1</v>
      </c>
      <c r="D247" s="281">
        <v>2</v>
      </c>
      <c r="E247" s="104" t="s">
        <v>438</v>
      </c>
      <c r="F247" s="20" t="s">
        <v>88</v>
      </c>
      <c r="G247" s="129"/>
      <c r="H247" s="124"/>
      <c r="I247" s="115"/>
    </row>
    <row r="248" spans="1:9" ht="15">
      <c r="A248" s="113">
        <v>2920</v>
      </c>
      <c r="B248" s="54" t="s">
        <v>437</v>
      </c>
      <c r="C248" s="150">
        <v>2</v>
      </c>
      <c r="D248" s="151">
        <v>0</v>
      </c>
      <c r="E248" s="105" t="s">
        <v>439</v>
      </c>
      <c r="F248" s="15" t="s">
        <v>89</v>
      </c>
      <c r="G248" s="129"/>
      <c r="H248" s="124"/>
      <c r="I248" s="115"/>
    </row>
    <row r="249" spans="1:9" s="16" customFormat="1" ht="10.5" customHeight="1">
      <c r="A249" s="113"/>
      <c r="B249" s="51"/>
      <c r="C249" s="150"/>
      <c r="D249" s="151"/>
      <c r="E249" s="104" t="s">
        <v>318</v>
      </c>
      <c r="F249" s="15"/>
      <c r="G249" s="128"/>
      <c r="H249" s="123"/>
      <c r="I249" s="114"/>
    </row>
    <row r="250" spans="1:9" ht="15">
      <c r="A250" s="113">
        <v>2921</v>
      </c>
      <c r="B250" s="55" t="s">
        <v>437</v>
      </c>
      <c r="C250" s="280">
        <v>2</v>
      </c>
      <c r="D250" s="281">
        <v>1</v>
      </c>
      <c r="E250" s="104" t="s">
        <v>440</v>
      </c>
      <c r="F250" s="20" t="s">
        <v>90</v>
      </c>
      <c r="G250" s="129"/>
      <c r="H250" s="124"/>
      <c r="I250" s="115"/>
    </row>
    <row r="251" spans="1:9" ht="15">
      <c r="A251" s="113">
        <v>2922</v>
      </c>
      <c r="B251" s="55" t="s">
        <v>437</v>
      </c>
      <c r="C251" s="280">
        <v>2</v>
      </c>
      <c r="D251" s="281">
        <v>2</v>
      </c>
      <c r="E251" s="104" t="s">
        <v>441</v>
      </c>
      <c r="F251" s="20" t="s">
        <v>91</v>
      </c>
      <c r="G251" s="129"/>
      <c r="H251" s="124"/>
      <c r="I251" s="115"/>
    </row>
    <row r="252" spans="1:9" ht="36">
      <c r="A252" s="113">
        <v>2930</v>
      </c>
      <c r="B252" s="54" t="s">
        <v>437</v>
      </c>
      <c r="C252" s="150">
        <v>3</v>
      </c>
      <c r="D252" s="151">
        <v>0</v>
      </c>
      <c r="E252" s="105" t="s">
        <v>442</v>
      </c>
      <c r="F252" s="15" t="s">
        <v>92</v>
      </c>
      <c r="G252" s="129"/>
      <c r="H252" s="124"/>
      <c r="I252" s="115"/>
    </row>
    <row r="253" spans="1:9" s="16" customFormat="1" ht="10.5" customHeight="1">
      <c r="A253" s="113"/>
      <c r="B253" s="51"/>
      <c r="C253" s="150"/>
      <c r="D253" s="151"/>
      <c r="E253" s="104" t="s">
        <v>318</v>
      </c>
      <c r="F253" s="15"/>
      <c r="G253" s="128"/>
      <c r="H253" s="123"/>
      <c r="I253" s="114"/>
    </row>
    <row r="254" spans="1:9" ht="24">
      <c r="A254" s="113">
        <v>2931</v>
      </c>
      <c r="B254" s="55" t="s">
        <v>437</v>
      </c>
      <c r="C254" s="280">
        <v>3</v>
      </c>
      <c r="D254" s="281">
        <v>1</v>
      </c>
      <c r="E254" s="104" t="s">
        <v>443</v>
      </c>
      <c r="F254" s="20" t="s">
        <v>93</v>
      </c>
      <c r="G254" s="129"/>
      <c r="H254" s="124"/>
      <c r="I254" s="115"/>
    </row>
    <row r="255" spans="1:9" ht="15">
      <c r="A255" s="113">
        <v>2932</v>
      </c>
      <c r="B255" s="55" t="s">
        <v>437</v>
      </c>
      <c r="C255" s="280">
        <v>3</v>
      </c>
      <c r="D255" s="281">
        <v>2</v>
      </c>
      <c r="E255" s="104" t="s">
        <v>444</v>
      </c>
      <c r="F255" s="20"/>
      <c r="G255" s="129"/>
      <c r="H255" s="124"/>
      <c r="I255" s="115"/>
    </row>
    <row r="256" spans="1:9" ht="15">
      <c r="A256" s="113">
        <v>2940</v>
      </c>
      <c r="B256" s="54" t="s">
        <v>437</v>
      </c>
      <c r="C256" s="150">
        <v>4</v>
      </c>
      <c r="D256" s="151">
        <v>0</v>
      </c>
      <c r="E256" s="105" t="s">
        <v>94</v>
      </c>
      <c r="F256" s="15" t="s">
        <v>95</v>
      </c>
      <c r="G256" s="315">
        <f>H256</f>
        <v>0</v>
      </c>
      <c r="H256" s="316">
        <f>H258</f>
        <v>0</v>
      </c>
      <c r="I256" s="115"/>
    </row>
    <row r="257" spans="1:9" s="16" customFormat="1" ht="10.5" customHeight="1">
      <c r="A257" s="113"/>
      <c r="B257" s="51"/>
      <c r="C257" s="150"/>
      <c r="D257" s="151"/>
      <c r="E257" s="104" t="s">
        <v>318</v>
      </c>
      <c r="F257" s="15"/>
      <c r="G257" s="325"/>
      <c r="H257" s="326"/>
      <c r="I257" s="114"/>
    </row>
    <row r="258" spans="1:9" ht="15">
      <c r="A258" s="113">
        <v>2941</v>
      </c>
      <c r="B258" s="55" t="s">
        <v>437</v>
      </c>
      <c r="C258" s="280">
        <v>4</v>
      </c>
      <c r="D258" s="281">
        <v>1</v>
      </c>
      <c r="E258" s="104" t="s">
        <v>445</v>
      </c>
      <c r="F258" s="20" t="s">
        <v>96</v>
      </c>
      <c r="G258" s="315">
        <f>H258</f>
        <v>0</v>
      </c>
      <c r="H258" s="316"/>
      <c r="I258" s="115"/>
    </row>
    <row r="259" spans="1:9" ht="15">
      <c r="A259" s="113">
        <v>2942</v>
      </c>
      <c r="B259" s="55" t="s">
        <v>437</v>
      </c>
      <c r="C259" s="280">
        <v>4</v>
      </c>
      <c r="D259" s="281">
        <v>2</v>
      </c>
      <c r="E259" s="104" t="s">
        <v>446</v>
      </c>
      <c r="F259" s="20" t="s">
        <v>97</v>
      </c>
      <c r="G259" s="315"/>
      <c r="H259" s="316"/>
      <c r="I259" s="115"/>
    </row>
    <row r="260" spans="1:9" ht="24">
      <c r="A260" s="113">
        <v>2950</v>
      </c>
      <c r="B260" s="54" t="s">
        <v>437</v>
      </c>
      <c r="C260" s="150">
        <v>5</v>
      </c>
      <c r="D260" s="151">
        <v>0</v>
      </c>
      <c r="E260" s="105" t="s">
        <v>98</v>
      </c>
      <c r="F260" s="15" t="s">
        <v>99</v>
      </c>
      <c r="G260" s="129"/>
      <c r="H260" s="124"/>
      <c r="I260" s="115"/>
    </row>
    <row r="261" spans="1:9" s="16" customFormat="1" ht="10.5" customHeight="1">
      <c r="A261" s="113"/>
      <c r="B261" s="51"/>
      <c r="C261" s="150"/>
      <c r="D261" s="151"/>
      <c r="E261" s="104" t="s">
        <v>318</v>
      </c>
      <c r="F261" s="15"/>
      <c r="G261" s="128"/>
      <c r="H261" s="123"/>
      <c r="I261" s="114"/>
    </row>
    <row r="262" spans="1:9" ht="15">
      <c r="A262" s="113">
        <v>2951</v>
      </c>
      <c r="B262" s="55" t="s">
        <v>437</v>
      </c>
      <c r="C262" s="280">
        <v>5</v>
      </c>
      <c r="D262" s="281">
        <v>1</v>
      </c>
      <c r="E262" s="104" t="s">
        <v>447</v>
      </c>
      <c r="F262" s="15"/>
      <c r="G262" s="315">
        <f>H262</f>
        <v>226830</v>
      </c>
      <c r="H262" s="316">
        <f>'[1]2019'!$C$16+'[1]2019'!$C$17+'[1]2019'!$C$18+'[1]2019'!$C$19+'[1]2019'!$C$20+7130</f>
        <v>226830</v>
      </c>
      <c r="I262" s="115"/>
    </row>
    <row r="263" spans="1:9" ht="15">
      <c r="A263" s="113">
        <v>2952</v>
      </c>
      <c r="B263" s="55" t="s">
        <v>437</v>
      </c>
      <c r="C263" s="280">
        <v>5</v>
      </c>
      <c r="D263" s="281">
        <v>2</v>
      </c>
      <c r="E263" s="104" t="s">
        <v>448</v>
      </c>
      <c r="F263" s="20" t="s">
        <v>100</v>
      </c>
      <c r="G263" s="129"/>
      <c r="H263" s="124"/>
      <c r="I263" s="115"/>
    </row>
    <row r="264" spans="1:9" ht="24">
      <c r="A264" s="113">
        <v>2960</v>
      </c>
      <c r="B264" s="54" t="s">
        <v>437</v>
      </c>
      <c r="C264" s="150">
        <v>6</v>
      </c>
      <c r="D264" s="151">
        <v>0</v>
      </c>
      <c r="E264" s="105" t="s">
        <v>101</v>
      </c>
      <c r="F264" s="15" t="s">
        <v>102</v>
      </c>
      <c r="G264" s="129"/>
      <c r="H264" s="124"/>
      <c r="I264" s="115"/>
    </row>
    <row r="265" spans="1:9" s="16" customFormat="1" ht="10.5" customHeight="1">
      <c r="A265" s="113"/>
      <c r="B265" s="51"/>
      <c r="C265" s="150"/>
      <c r="D265" s="151"/>
      <c r="E265" s="104" t="s">
        <v>318</v>
      </c>
      <c r="F265" s="15"/>
      <c r="G265" s="128"/>
      <c r="H265" s="123"/>
      <c r="I265" s="114"/>
    </row>
    <row r="266" spans="1:9" ht="15">
      <c r="A266" s="113">
        <v>2961</v>
      </c>
      <c r="B266" s="55" t="s">
        <v>437</v>
      </c>
      <c r="C266" s="280">
        <v>6</v>
      </c>
      <c r="D266" s="281">
        <v>1</v>
      </c>
      <c r="E266" s="104" t="s">
        <v>101</v>
      </c>
      <c r="F266" s="20" t="s">
        <v>103</v>
      </c>
      <c r="G266" s="129"/>
      <c r="H266" s="124"/>
      <c r="I266" s="115"/>
    </row>
    <row r="267" spans="1:9" ht="24">
      <c r="A267" s="113">
        <v>2970</v>
      </c>
      <c r="B267" s="54" t="s">
        <v>437</v>
      </c>
      <c r="C267" s="150">
        <v>7</v>
      </c>
      <c r="D267" s="151">
        <v>0</v>
      </c>
      <c r="E267" s="105" t="s">
        <v>104</v>
      </c>
      <c r="F267" s="15" t="s">
        <v>105</v>
      </c>
      <c r="G267" s="129"/>
      <c r="H267" s="124"/>
      <c r="I267" s="115"/>
    </row>
    <row r="268" spans="1:9" s="16" customFormat="1" ht="10.5" customHeight="1">
      <c r="A268" s="113"/>
      <c r="B268" s="51"/>
      <c r="C268" s="150"/>
      <c r="D268" s="151"/>
      <c r="E268" s="104" t="s">
        <v>318</v>
      </c>
      <c r="F268" s="15"/>
      <c r="G268" s="128"/>
      <c r="H268" s="123"/>
      <c r="I268" s="114"/>
    </row>
    <row r="269" spans="1:9" ht="24">
      <c r="A269" s="113">
        <v>2971</v>
      </c>
      <c r="B269" s="55" t="s">
        <v>437</v>
      </c>
      <c r="C269" s="280">
        <v>7</v>
      </c>
      <c r="D269" s="281">
        <v>1</v>
      </c>
      <c r="E269" s="104" t="s">
        <v>104</v>
      </c>
      <c r="F269" s="20" t="s">
        <v>105</v>
      </c>
      <c r="G269" s="129"/>
      <c r="H269" s="124"/>
      <c r="I269" s="115"/>
    </row>
    <row r="270" spans="1:9" ht="15">
      <c r="A270" s="113">
        <v>2980</v>
      </c>
      <c r="B270" s="54" t="s">
        <v>437</v>
      </c>
      <c r="C270" s="150">
        <v>8</v>
      </c>
      <c r="D270" s="151">
        <v>0</v>
      </c>
      <c r="E270" s="105" t="s">
        <v>106</v>
      </c>
      <c r="F270" s="15" t="s">
        <v>107</v>
      </c>
      <c r="G270" s="542">
        <f>G272</f>
        <v>7850</v>
      </c>
      <c r="H270" s="124"/>
      <c r="I270" s="538">
        <f>I272</f>
        <v>7850</v>
      </c>
    </row>
    <row r="271" spans="1:9" s="16" customFormat="1" ht="10.5" customHeight="1">
      <c r="A271" s="113"/>
      <c r="B271" s="51"/>
      <c r="C271" s="150"/>
      <c r="D271" s="151"/>
      <c r="E271" s="104" t="s">
        <v>318</v>
      </c>
      <c r="F271" s="15"/>
      <c r="G271" s="128"/>
      <c r="H271" s="123"/>
      <c r="I271" s="114"/>
    </row>
    <row r="272" spans="1:9" ht="15">
      <c r="A272" s="113">
        <v>2981</v>
      </c>
      <c r="B272" s="55" t="s">
        <v>437</v>
      </c>
      <c r="C272" s="280">
        <v>8</v>
      </c>
      <c r="D272" s="281">
        <v>1</v>
      </c>
      <c r="E272" s="104" t="s">
        <v>106</v>
      </c>
      <c r="F272" s="20" t="s">
        <v>108</v>
      </c>
      <c r="G272" s="542">
        <f>I272</f>
        <v>7850</v>
      </c>
      <c r="H272" s="124"/>
      <c r="I272" s="538">
        <v>7850</v>
      </c>
    </row>
    <row r="273" spans="1:9" s="144" customFormat="1" ht="10.5" customHeight="1">
      <c r="A273" s="139">
        <v>3000</v>
      </c>
      <c r="B273" s="54" t="s">
        <v>450</v>
      </c>
      <c r="C273" s="150">
        <v>0</v>
      </c>
      <c r="D273" s="151">
        <v>0</v>
      </c>
      <c r="E273" s="148" t="s">
        <v>172</v>
      </c>
      <c r="F273" s="140" t="s">
        <v>109</v>
      </c>
      <c r="G273" s="333">
        <f>H273</f>
        <v>13000</v>
      </c>
      <c r="H273" s="348">
        <f>H294</f>
        <v>13000</v>
      </c>
      <c r="I273" s="143"/>
    </row>
    <row r="274" spans="1:9" ht="11.25" customHeight="1">
      <c r="A274" s="111"/>
      <c r="B274" s="51"/>
      <c r="C274" s="278"/>
      <c r="D274" s="279"/>
      <c r="E274" s="104" t="s">
        <v>317</v>
      </c>
      <c r="F274" s="14"/>
      <c r="G274" s="127"/>
      <c r="H274" s="122"/>
      <c r="I274" s="112"/>
    </row>
    <row r="275" spans="1:9" ht="15">
      <c r="A275" s="113">
        <v>3010</v>
      </c>
      <c r="B275" s="54" t="s">
        <v>450</v>
      </c>
      <c r="C275" s="150">
        <v>1</v>
      </c>
      <c r="D275" s="151">
        <v>0</v>
      </c>
      <c r="E275" s="105" t="s">
        <v>449</v>
      </c>
      <c r="F275" s="15" t="s">
        <v>110</v>
      </c>
      <c r="G275" s="129"/>
      <c r="H275" s="124"/>
      <c r="I275" s="115"/>
    </row>
    <row r="276" spans="1:9" s="16" customFormat="1" ht="10.5" customHeight="1">
      <c r="A276" s="113"/>
      <c r="B276" s="51"/>
      <c r="C276" s="150"/>
      <c r="D276" s="151"/>
      <c r="E276" s="104" t="s">
        <v>318</v>
      </c>
      <c r="F276" s="15"/>
      <c r="G276" s="128"/>
      <c r="H276" s="123"/>
      <c r="I276" s="114"/>
    </row>
    <row r="277" spans="1:9" ht="15">
      <c r="A277" s="113">
        <v>3011</v>
      </c>
      <c r="B277" s="55" t="s">
        <v>450</v>
      </c>
      <c r="C277" s="280">
        <v>1</v>
      </c>
      <c r="D277" s="281">
        <v>1</v>
      </c>
      <c r="E277" s="104" t="s">
        <v>111</v>
      </c>
      <c r="F277" s="20" t="s">
        <v>112</v>
      </c>
      <c r="G277" s="129"/>
      <c r="H277" s="124"/>
      <c r="I277" s="115"/>
    </row>
    <row r="278" spans="1:9" ht="15">
      <c r="A278" s="113">
        <v>3012</v>
      </c>
      <c r="B278" s="55" t="s">
        <v>450</v>
      </c>
      <c r="C278" s="280">
        <v>1</v>
      </c>
      <c r="D278" s="281">
        <v>2</v>
      </c>
      <c r="E278" s="104" t="s">
        <v>113</v>
      </c>
      <c r="F278" s="20" t="s">
        <v>114</v>
      </c>
      <c r="G278" s="129"/>
      <c r="H278" s="124"/>
      <c r="I278" s="115"/>
    </row>
    <row r="279" spans="1:9" ht="15">
      <c r="A279" s="113">
        <v>3020</v>
      </c>
      <c r="B279" s="54" t="s">
        <v>450</v>
      </c>
      <c r="C279" s="150">
        <v>2</v>
      </c>
      <c r="D279" s="151">
        <v>0</v>
      </c>
      <c r="E279" s="105" t="s">
        <v>115</v>
      </c>
      <c r="F279" s="15" t="s">
        <v>116</v>
      </c>
      <c r="G279" s="129"/>
      <c r="H279" s="124"/>
      <c r="I279" s="115"/>
    </row>
    <row r="280" spans="1:9" s="16" customFormat="1" ht="10.5" customHeight="1">
      <c r="A280" s="113"/>
      <c r="B280" s="51"/>
      <c r="C280" s="150"/>
      <c r="D280" s="151"/>
      <c r="E280" s="104" t="s">
        <v>318</v>
      </c>
      <c r="F280" s="15"/>
      <c r="G280" s="128"/>
      <c r="H280" s="123"/>
      <c r="I280" s="114"/>
    </row>
    <row r="281" spans="1:9" ht="15">
      <c r="A281" s="113">
        <v>3021</v>
      </c>
      <c r="B281" s="55" t="s">
        <v>450</v>
      </c>
      <c r="C281" s="280">
        <v>2</v>
      </c>
      <c r="D281" s="281">
        <v>1</v>
      </c>
      <c r="E281" s="104" t="s">
        <v>115</v>
      </c>
      <c r="F281" s="20" t="s">
        <v>117</v>
      </c>
      <c r="G281" s="129"/>
      <c r="H281" s="124"/>
      <c r="I281" s="115"/>
    </row>
    <row r="282" spans="1:9" ht="15">
      <c r="A282" s="113">
        <v>3030</v>
      </c>
      <c r="B282" s="54" t="s">
        <v>450</v>
      </c>
      <c r="C282" s="150">
        <v>3</v>
      </c>
      <c r="D282" s="151">
        <v>0</v>
      </c>
      <c r="E282" s="105" t="s">
        <v>118</v>
      </c>
      <c r="F282" s="15" t="s">
        <v>119</v>
      </c>
      <c r="G282" s="129"/>
      <c r="H282" s="124"/>
      <c r="I282" s="115"/>
    </row>
    <row r="283" spans="1:9" s="16" customFormat="1" ht="15">
      <c r="A283" s="113"/>
      <c r="B283" s="51"/>
      <c r="C283" s="150"/>
      <c r="D283" s="151"/>
      <c r="E283" s="104" t="s">
        <v>318</v>
      </c>
      <c r="F283" s="15"/>
      <c r="G283" s="128"/>
      <c r="H283" s="123"/>
      <c r="I283" s="114"/>
    </row>
    <row r="284" spans="1:9" s="16" customFormat="1" ht="15">
      <c r="A284" s="113">
        <v>3031</v>
      </c>
      <c r="B284" s="55" t="s">
        <v>450</v>
      </c>
      <c r="C284" s="280">
        <v>3</v>
      </c>
      <c r="D284" s="281" t="s">
        <v>348</v>
      </c>
      <c r="E284" s="104" t="s">
        <v>118</v>
      </c>
      <c r="F284" s="15"/>
      <c r="G284" s="128"/>
      <c r="H284" s="123"/>
      <c r="I284" s="114"/>
    </row>
    <row r="285" spans="1:9" ht="15">
      <c r="A285" s="113">
        <v>3040</v>
      </c>
      <c r="B285" s="54" t="s">
        <v>450</v>
      </c>
      <c r="C285" s="150">
        <v>4</v>
      </c>
      <c r="D285" s="151">
        <v>0</v>
      </c>
      <c r="E285" s="105" t="s">
        <v>120</v>
      </c>
      <c r="F285" s="15" t="s">
        <v>121</v>
      </c>
      <c r="G285" s="129"/>
      <c r="H285" s="124"/>
      <c r="I285" s="115"/>
    </row>
    <row r="286" spans="1:9" s="16" customFormat="1" ht="10.5" customHeight="1">
      <c r="A286" s="113"/>
      <c r="B286" s="51"/>
      <c r="C286" s="150"/>
      <c r="D286" s="151"/>
      <c r="E286" s="104" t="s">
        <v>318</v>
      </c>
      <c r="F286" s="15"/>
      <c r="G286" s="128"/>
      <c r="H286" s="123"/>
      <c r="I286" s="114"/>
    </row>
    <row r="287" spans="1:9" ht="15">
      <c r="A287" s="113">
        <v>3041</v>
      </c>
      <c r="B287" s="55" t="s">
        <v>450</v>
      </c>
      <c r="C287" s="280">
        <v>4</v>
      </c>
      <c r="D287" s="281">
        <v>1</v>
      </c>
      <c r="E287" s="104" t="s">
        <v>120</v>
      </c>
      <c r="F287" s="20" t="s">
        <v>122</v>
      </c>
      <c r="G287" s="129"/>
      <c r="H287" s="124"/>
      <c r="I287" s="115"/>
    </row>
    <row r="288" spans="1:9" ht="15">
      <c r="A288" s="113">
        <v>3050</v>
      </c>
      <c r="B288" s="54" t="s">
        <v>450</v>
      </c>
      <c r="C288" s="150">
        <v>5</v>
      </c>
      <c r="D288" s="151">
        <v>0</v>
      </c>
      <c r="E288" s="105" t="s">
        <v>123</v>
      </c>
      <c r="F288" s="15" t="s">
        <v>124</v>
      </c>
      <c r="G288" s="129"/>
      <c r="H288" s="124"/>
      <c r="I288" s="115"/>
    </row>
    <row r="289" spans="1:9" s="16" customFormat="1" ht="10.5" customHeight="1">
      <c r="A289" s="113"/>
      <c r="B289" s="51"/>
      <c r="C289" s="150"/>
      <c r="D289" s="151"/>
      <c r="E289" s="104" t="s">
        <v>318</v>
      </c>
      <c r="F289" s="15"/>
      <c r="G289" s="128"/>
      <c r="H289" s="123"/>
      <c r="I289" s="114"/>
    </row>
    <row r="290" spans="1:9" ht="15">
      <c r="A290" s="113">
        <v>3051</v>
      </c>
      <c r="B290" s="55" t="s">
        <v>450</v>
      </c>
      <c r="C290" s="280">
        <v>5</v>
      </c>
      <c r="D290" s="281">
        <v>1</v>
      </c>
      <c r="E290" s="104" t="s">
        <v>123</v>
      </c>
      <c r="F290" s="20" t="s">
        <v>124</v>
      </c>
      <c r="G290" s="129"/>
      <c r="H290" s="124"/>
      <c r="I290" s="115"/>
    </row>
    <row r="291" spans="1:9" ht="15">
      <c r="A291" s="113">
        <v>3060</v>
      </c>
      <c r="B291" s="54" t="s">
        <v>450</v>
      </c>
      <c r="C291" s="150">
        <v>6</v>
      </c>
      <c r="D291" s="151">
        <v>0</v>
      </c>
      <c r="E291" s="105" t="s">
        <v>125</v>
      </c>
      <c r="F291" s="15" t="s">
        <v>126</v>
      </c>
      <c r="G291" s="129"/>
      <c r="H291" s="124"/>
      <c r="I291" s="115"/>
    </row>
    <row r="292" spans="1:9" s="16" customFormat="1" ht="10.5" customHeight="1">
      <c r="A292" s="113"/>
      <c r="B292" s="51"/>
      <c r="C292" s="150"/>
      <c r="D292" s="151"/>
      <c r="E292" s="104" t="s">
        <v>318</v>
      </c>
      <c r="F292" s="15"/>
      <c r="G292" s="128"/>
      <c r="H292" s="123"/>
      <c r="I292" s="114"/>
    </row>
    <row r="293" spans="1:9" ht="15">
      <c r="A293" s="113">
        <v>3061</v>
      </c>
      <c r="B293" s="55" t="s">
        <v>450</v>
      </c>
      <c r="C293" s="280">
        <v>6</v>
      </c>
      <c r="D293" s="281">
        <v>1</v>
      </c>
      <c r="E293" s="104" t="s">
        <v>125</v>
      </c>
      <c r="F293" s="20" t="s">
        <v>126</v>
      </c>
      <c r="G293" s="129"/>
      <c r="H293" s="124"/>
      <c r="I293" s="115"/>
    </row>
    <row r="294" spans="1:9" ht="24">
      <c r="A294" s="113">
        <v>3070</v>
      </c>
      <c r="B294" s="54" t="s">
        <v>450</v>
      </c>
      <c r="C294" s="150">
        <v>7</v>
      </c>
      <c r="D294" s="151">
        <v>0</v>
      </c>
      <c r="E294" s="105" t="s">
        <v>127</v>
      </c>
      <c r="F294" s="15" t="s">
        <v>128</v>
      </c>
      <c r="G294" s="315">
        <f>H294</f>
        <v>13000</v>
      </c>
      <c r="H294" s="316">
        <f>H296</f>
        <v>13000</v>
      </c>
      <c r="I294" s="115"/>
    </row>
    <row r="295" spans="1:9" s="16" customFormat="1" ht="10.5" customHeight="1">
      <c r="A295" s="113"/>
      <c r="B295" s="51"/>
      <c r="C295" s="150"/>
      <c r="D295" s="151"/>
      <c r="E295" s="104" t="s">
        <v>318</v>
      </c>
      <c r="F295" s="15"/>
      <c r="G295" s="128"/>
      <c r="H295" s="123"/>
      <c r="I295" s="114"/>
    </row>
    <row r="296" spans="1:9" ht="24">
      <c r="A296" s="113">
        <v>3071</v>
      </c>
      <c r="B296" s="55" t="s">
        <v>450</v>
      </c>
      <c r="C296" s="280">
        <v>7</v>
      </c>
      <c r="D296" s="281">
        <v>1</v>
      </c>
      <c r="E296" s="104" t="s">
        <v>127</v>
      </c>
      <c r="F296" s="20" t="s">
        <v>130</v>
      </c>
      <c r="G296" s="315">
        <f>H296</f>
        <v>13000</v>
      </c>
      <c r="H296" s="316">
        <f>'[1]2019'!$C$41</f>
        <v>13000</v>
      </c>
      <c r="I296" s="115"/>
    </row>
    <row r="297" spans="1:9" ht="24">
      <c r="A297" s="113">
        <v>3080</v>
      </c>
      <c r="B297" s="54" t="s">
        <v>450</v>
      </c>
      <c r="C297" s="150">
        <v>8</v>
      </c>
      <c r="D297" s="151">
        <v>0</v>
      </c>
      <c r="E297" s="105" t="s">
        <v>131</v>
      </c>
      <c r="F297" s="15" t="s">
        <v>132</v>
      </c>
      <c r="G297" s="129"/>
      <c r="H297" s="124"/>
      <c r="I297" s="115"/>
    </row>
    <row r="298" spans="1:9" s="16" customFormat="1" ht="10.5" customHeight="1">
      <c r="A298" s="113"/>
      <c r="B298" s="51"/>
      <c r="C298" s="150"/>
      <c r="D298" s="151"/>
      <c r="E298" s="104" t="s">
        <v>318</v>
      </c>
      <c r="F298" s="15"/>
      <c r="G298" s="128"/>
      <c r="H298" s="123"/>
      <c r="I298" s="114"/>
    </row>
    <row r="299" spans="1:9" ht="24">
      <c r="A299" s="113">
        <v>3081</v>
      </c>
      <c r="B299" s="55" t="s">
        <v>450</v>
      </c>
      <c r="C299" s="280">
        <v>8</v>
      </c>
      <c r="D299" s="281">
        <v>1</v>
      </c>
      <c r="E299" s="104" t="s">
        <v>131</v>
      </c>
      <c r="F299" s="20" t="s">
        <v>133</v>
      </c>
      <c r="G299" s="129"/>
      <c r="H299" s="124"/>
      <c r="I299" s="115"/>
    </row>
    <row r="300" spans="1:9" s="16" customFormat="1" ht="10.5" customHeight="1">
      <c r="A300" s="113"/>
      <c r="B300" s="51"/>
      <c r="C300" s="150"/>
      <c r="D300" s="151"/>
      <c r="E300" s="104" t="s">
        <v>318</v>
      </c>
      <c r="F300" s="15"/>
      <c r="G300" s="128"/>
      <c r="H300" s="123"/>
      <c r="I300" s="114"/>
    </row>
    <row r="301" spans="1:9" ht="28.5">
      <c r="A301" s="113">
        <v>3090</v>
      </c>
      <c r="B301" s="54" t="s">
        <v>450</v>
      </c>
      <c r="C301" s="150">
        <v>9</v>
      </c>
      <c r="D301" s="151">
        <v>0</v>
      </c>
      <c r="E301" s="105" t="s">
        <v>134</v>
      </c>
      <c r="F301" s="15" t="s">
        <v>135</v>
      </c>
      <c r="G301" s="129"/>
      <c r="H301" s="124"/>
      <c r="I301" s="115"/>
    </row>
    <row r="302" spans="1:9" s="16" customFormat="1" ht="10.5" customHeight="1">
      <c r="A302" s="113"/>
      <c r="B302" s="51"/>
      <c r="C302" s="150"/>
      <c r="D302" s="151"/>
      <c r="E302" s="104" t="s">
        <v>318</v>
      </c>
      <c r="F302" s="15"/>
      <c r="G302" s="128"/>
      <c r="H302" s="123"/>
      <c r="I302" s="114"/>
    </row>
    <row r="303" spans="1:9" ht="17.25" customHeight="1">
      <c r="A303" s="116">
        <v>3091</v>
      </c>
      <c r="B303" s="55" t="s">
        <v>450</v>
      </c>
      <c r="C303" s="282">
        <v>9</v>
      </c>
      <c r="D303" s="283">
        <v>1</v>
      </c>
      <c r="E303" s="109" t="s">
        <v>134</v>
      </c>
      <c r="F303" s="25" t="s">
        <v>136</v>
      </c>
      <c r="G303" s="130"/>
      <c r="H303" s="125"/>
      <c r="I303" s="117"/>
    </row>
    <row r="304" spans="1:9" ht="30" customHeight="1">
      <c r="A304" s="116">
        <v>3092</v>
      </c>
      <c r="B304" s="55" t="s">
        <v>450</v>
      </c>
      <c r="C304" s="282">
        <v>9</v>
      </c>
      <c r="D304" s="283">
        <v>2</v>
      </c>
      <c r="E304" s="109" t="s">
        <v>472</v>
      </c>
      <c r="F304" s="25"/>
      <c r="G304" s="130"/>
      <c r="H304" s="125"/>
      <c r="I304" s="117"/>
    </row>
    <row r="305" spans="1:9" s="144" customFormat="1" ht="21.75" customHeight="1">
      <c r="A305" s="149">
        <v>3100</v>
      </c>
      <c r="B305" s="150" t="s">
        <v>451</v>
      </c>
      <c r="C305" s="150">
        <v>0</v>
      </c>
      <c r="D305" s="151">
        <v>0</v>
      </c>
      <c r="E305" s="349" t="s">
        <v>167</v>
      </c>
      <c r="F305" s="152"/>
      <c r="G305" s="333">
        <f>H305+I305</f>
        <v>1698.4100000000035</v>
      </c>
      <c r="H305" s="348">
        <f>H307</f>
        <v>1698.4100000000035</v>
      </c>
      <c r="I305" s="572">
        <f>I307</f>
        <v>0</v>
      </c>
    </row>
    <row r="306" spans="1:9" ht="11.25" customHeight="1">
      <c r="A306" s="116"/>
      <c r="B306" s="51"/>
      <c r="C306" s="278"/>
      <c r="D306" s="279"/>
      <c r="E306" s="104" t="s">
        <v>317</v>
      </c>
      <c r="F306" s="14"/>
      <c r="G306" s="449"/>
      <c r="H306" s="450"/>
      <c r="I306" s="112"/>
    </row>
    <row r="307" spans="1:9" ht="24">
      <c r="A307" s="116">
        <v>3110</v>
      </c>
      <c r="B307" s="57" t="s">
        <v>451</v>
      </c>
      <c r="C307" s="57">
        <v>1</v>
      </c>
      <c r="D307" s="103">
        <v>0</v>
      </c>
      <c r="E307" s="107" t="s">
        <v>243</v>
      </c>
      <c r="F307" s="20"/>
      <c r="G307" s="315">
        <f>H307+I307</f>
        <v>1698.4100000000035</v>
      </c>
      <c r="H307" s="316">
        <f>H309</f>
        <v>1698.4100000000035</v>
      </c>
      <c r="I307" s="115">
        <f>I309</f>
        <v>0</v>
      </c>
    </row>
    <row r="308" spans="1:9" s="16" customFormat="1" ht="10.5" customHeight="1">
      <c r="A308" s="116"/>
      <c r="B308" s="51"/>
      <c r="C308" s="150"/>
      <c r="D308" s="151"/>
      <c r="E308" s="104" t="s">
        <v>318</v>
      </c>
      <c r="F308" s="15"/>
      <c r="G308" s="128"/>
      <c r="H308" s="123"/>
      <c r="I308" s="114"/>
    </row>
    <row r="309" spans="1:9" ht="15.75" thickBot="1">
      <c r="A309" s="118">
        <v>3112</v>
      </c>
      <c r="B309" s="119" t="s">
        <v>451</v>
      </c>
      <c r="C309" s="119">
        <v>1</v>
      </c>
      <c r="D309" s="120">
        <v>2</v>
      </c>
      <c r="E309" s="110" t="s">
        <v>244</v>
      </c>
      <c r="F309" s="121"/>
      <c r="G309" s="573">
        <f>H309</f>
        <v>1698.4100000000035</v>
      </c>
      <c r="H309" s="571">
        <f>'[1]2019'!$C$43+64.3+4000-56257.6</f>
        <v>1698.4100000000035</v>
      </c>
      <c r="I309" s="126"/>
    </row>
    <row r="310" spans="2:4" ht="15">
      <c r="B310" s="58"/>
      <c r="C310" s="59"/>
      <c r="D310" s="60"/>
    </row>
    <row r="311" spans="2:4" ht="15">
      <c r="B311" s="61"/>
      <c r="C311" s="59"/>
      <c r="D311" s="60"/>
    </row>
    <row r="312" spans="2:5" ht="15">
      <c r="B312" s="61"/>
      <c r="C312" s="59"/>
      <c r="D312" s="60"/>
      <c r="E312" s="7"/>
    </row>
    <row r="313" spans="2:4" ht="15">
      <c r="B313" s="61"/>
      <c r="C313" s="62"/>
      <c r="D313" s="63"/>
    </row>
  </sheetData>
  <sheetProtection/>
  <mergeCells count="12"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  <mergeCell ref="H5:I5"/>
    <mergeCell ref="E181:E182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6"/>
  <sheetViews>
    <sheetView zoomScale="120" zoomScaleNormal="120" workbookViewId="0" topLeftCell="A6">
      <pane ySplit="2310" topLeftCell="A44" activePane="bottomLeft" state="split"/>
      <selection pane="topLeft" activeCell="E8" sqref="E8"/>
      <selection pane="bottomLeft" activeCell="E55" sqref="E55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64" customWidth="1"/>
    <col min="4" max="4" width="14.140625" style="0" customWidth="1"/>
    <col min="5" max="5" width="12.28125" style="0" customWidth="1"/>
    <col min="6" max="6" width="12.00390625" style="0" customWidth="1"/>
  </cols>
  <sheetData>
    <row r="1" spans="1:7" s="155" customFormat="1" ht="27" customHeight="1">
      <c r="A1" s="781" t="s">
        <v>373</v>
      </c>
      <c r="B1" s="781"/>
      <c r="C1" s="781"/>
      <c r="D1" s="781"/>
      <c r="E1" s="781"/>
      <c r="F1" s="781"/>
      <c r="G1" s="350"/>
    </row>
    <row r="2" spans="1:7" ht="37.5" customHeight="1">
      <c r="A2" s="782" t="s">
        <v>374</v>
      </c>
      <c r="B2" s="782"/>
      <c r="C2" s="782"/>
      <c r="D2" s="782"/>
      <c r="E2" s="782"/>
      <c r="F2" s="782"/>
      <c r="G2" s="1"/>
    </row>
    <row r="3" spans="1:7" ht="15">
      <c r="A3" s="224" t="s">
        <v>169</v>
      </c>
      <c r="B3" s="224"/>
      <c r="C3" s="224"/>
      <c r="D3" s="1"/>
      <c r="E3" s="1"/>
      <c r="F3" s="1"/>
      <c r="G3" s="1"/>
    </row>
    <row r="4" spans="1:7" ht="13.5" thickBot="1">
      <c r="A4" s="1"/>
      <c r="B4" s="1"/>
      <c r="C4" s="75"/>
      <c r="D4" s="1"/>
      <c r="E4" s="774" t="s">
        <v>371</v>
      </c>
      <c r="F4" s="774"/>
      <c r="G4" s="1"/>
    </row>
    <row r="5" spans="1:7" ht="30" customHeight="1" thickBot="1">
      <c r="A5" s="783" t="s">
        <v>375</v>
      </c>
      <c r="B5" s="158" t="s">
        <v>245</v>
      </c>
      <c r="C5" s="159"/>
      <c r="D5" s="787" t="s">
        <v>376</v>
      </c>
      <c r="E5" s="785" t="s">
        <v>317</v>
      </c>
      <c r="F5" s="786"/>
      <c r="G5" s="1"/>
    </row>
    <row r="6" spans="1:7" ht="26.25" thickBot="1">
      <c r="A6" s="784"/>
      <c r="B6" s="156" t="s">
        <v>246</v>
      </c>
      <c r="C6" s="157" t="s">
        <v>247</v>
      </c>
      <c r="D6" s="788"/>
      <c r="E6" s="83" t="s">
        <v>364</v>
      </c>
      <c r="F6" s="83" t="s">
        <v>365</v>
      </c>
      <c r="G6" s="1"/>
    </row>
    <row r="7" spans="1:7" ht="13.5" thickBot="1">
      <c r="A7" s="26">
        <v>1</v>
      </c>
      <c r="B7" s="26">
        <v>2</v>
      </c>
      <c r="C7" s="26" t="s">
        <v>248</v>
      </c>
      <c r="D7" s="26">
        <v>4</v>
      </c>
      <c r="E7" s="26">
        <v>5</v>
      </c>
      <c r="F7" s="26">
        <v>6</v>
      </c>
      <c r="G7" s="1"/>
    </row>
    <row r="8" spans="1:7" ht="30.75" customHeight="1" thickBot="1">
      <c r="A8" s="561">
        <v>4000</v>
      </c>
      <c r="B8" s="562" t="s">
        <v>801</v>
      </c>
      <c r="C8" s="563"/>
      <c r="D8" s="566">
        <f>E8+F8</f>
        <v>1131545.96</v>
      </c>
      <c r="E8" s="567">
        <f>E10</f>
        <v>1074501.26</v>
      </c>
      <c r="F8" s="568">
        <f>F171+F206+F10</f>
        <v>57044.70000000001</v>
      </c>
      <c r="G8" s="353"/>
    </row>
    <row r="9" spans="1:7" ht="13.5" thickBot="1">
      <c r="A9" s="164"/>
      <c r="B9" s="187" t="s">
        <v>319</v>
      </c>
      <c r="C9" s="172"/>
      <c r="D9" s="476"/>
      <c r="E9" s="475"/>
      <c r="F9" s="352"/>
      <c r="G9" s="1"/>
    </row>
    <row r="10" spans="1:7" ht="14.25" customHeight="1" thickBot="1">
      <c r="A10" s="164">
        <v>4050</v>
      </c>
      <c r="B10" s="263" t="s">
        <v>799</v>
      </c>
      <c r="C10" s="173" t="s">
        <v>592</v>
      </c>
      <c r="D10" s="476">
        <f>E10</f>
        <v>1074501.26</v>
      </c>
      <c r="E10" s="480">
        <f>E12+E25+E68+E83+E127+E142+K145+E93</f>
        <v>1074501.26</v>
      </c>
      <c r="F10" s="480">
        <f>F167</f>
        <v>0</v>
      </c>
      <c r="G10" s="1"/>
    </row>
    <row r="11" spans="1:7" ht="13.5" thickBot="1">
      <c r="A11" s="164"/>
      <c r="B11" s="187" t="s">
        <v>319</v>
      </c>
      <c r="C11" s="172"/>
      <c r="D11" s="476"/>
      <c r="E11" s="475"/>
      <c r="F11" s="352"/>
      <c r="G11" s="1"/>
    </row>
    <row r="12" spans="1:7" ht="11.25" customHeight="1" thickBot="1">
      <c r="A12" s="165">
        <v>4100</v>
      </c>
      <c r="B12" s="188" t="s">
        <v>173</v>
      </c>
      <c r="C12" s="174" t="s">
        <v>592</v>
      </c>
      <c r="D12" s="476">
        <f>E12</f>
        <v>187121.75</v>
      </c>
      <c r="E12" s="475">
        <f>E14+E22</f>
        <v>187121.75</v>
      </c>
      <c r="F12" s="354" t="s">
        <v>601</v>
      </c>
      <c r="G12" s="1"/>
    </row>
    <row r="13" spans="1:7" ht="13.5" thickBot="1">
      <c r="A13" s="164"/>
      <c r="B13" s="187" t="s">
        <v>319</v>
      </c>
      <c r="C13" s="172"/>
      <c r="D13" s="476"/>
      <c r="E13" s="475"/>
      <c r="F13" s="352"/>
      <c r="G13" s="1"/>
    </row>
    <row r="14" spans="1:7" ht="23.25" customHeight="1" thickBot="1">
      <c r="A14" s="163">
        <v>4110</v>
      </c>
      <c r="B14" s="189" t="s">
        <v>170</v>
      </c>
      <c r="C14" s="161" t="s">
        <v>592</v>
      </c>
      <c r="D14" s="474">
        <f>E14</f>
        <v>187121.75</v>
      </c>
      <c r="E14" s="473">
        <f>E16+E17</f>
        <v>187121.75</v>
      </c>
      <c r="F14" s="354" t="s">
        <v>601</v>
      </c>
      <c r="G14" s="1"/>
    </row>
    <row r="15" spans="1:7" ht="13.5" thickBot="1">
      <c r="A15" s="163"/>
      <c r="B15" s="187" t="s">
        <v>318</v>
      </c>
      <c r="C15" s="161"/>
      <c r="D15" s="474"/>
      <c r="E15" s="473"/>
      <c r="F15" s="354"/>
      <c r="G15" s="1"/>
    </row>
    <row r="16" spans="1:7" ht="24">
      <c r="A16" s="166">
        <v>4111</v>
      </c>
      <c r="B16" s="190" t="s">
        <v>249</v>
      </c>
      <c r="C16" s="175" t="s">
        <v>453</v>
      </c>
      <c r="D16" s="371">
        <f>E16</f>
        <v>182021.75</v>
      </c>
      <c r="E16" s="498">
        <f>'[1]2019'!$E$26+'[1]2019'!$E$27+7168-46+42.65</f>
        <v>182021.75</v>
      </c>
      <c r="F16" s="355" t="s">
        <v>601</v>
      </c>
      <c r="G16" s="1"/>
    </row>
    <row r="17" spans="1:7" ht="24">
      <c r="A17" s="166">
        <v>4112</v>
      </c>
      <c r="B17" s="190" t="s">
        <v>250</v>
      </c>
      <c r="C17" s="176" t="s">
        <v>454</v>
      </c>
      <c r="D17" s="371">
        <f>E17</f>
        <v>5100</v>
      </c>
      <c r="E17" s="372">
        <f>'[1]2019'!$F$26-900</f>
        <v>5100</v>
      </c>
      <c r="F17" s="355" t="s">
        <v>601</v>
      </c>
      <c r="G17" s="1"/>
    </row>
    <row r="18" spans="1:7" ht="12.75">
      <c r="A18" s="166">
        <v>4114</v>
      </c>
      <c r="B18" s="190" t="s">
        <v>251</v>
      </c>
      <c r="C18" s="176" t="s">
        <v>452</v>
      </c>
      <c r="D18" s="371"/>
      <c r="E18" s="372"/>
      <c r="F18" s="355" t="s">
        <v>601</v>
      </c>
      <c r="G18" s="1"/>
    </row>
    <row r="19" spans="1:7" ht="23.25" thickBot="1">
      <c r="A19" s="166">
        <v>4120</v>
      </c>
      <c r="B19" s="191" t="s">
        <v>174</v>
      </c>
      <c r="C19" s="177" t="s">
        <v>592</v>
      </c>
      <c r="D19" s="481"/>
      <c r="E19" s="372"/>
      <c r="F19" s="355" t="s">
        <v>601</v>
      </c>
      <c r="G19" s="1"/>
    </row>
    <row r="20" spans="1:7" ht="13.5" thickBot="1">
      <c r="A20" s="163"/>
      <c r="B20" s="187" t="s">
        <v>318</v>
      </c>
      <c r="C20" s="161"/>
      <c r="D20" s="474"/>
      <c r="E20" s="473"/>
      <c r="F20" s="354"/>
      <c r="G20" s="1"/>
    </row>
    <row r="21" spans="1:7" ht="13.5" customHeight="1">
      <c r="A21" s="166">
        <v>4121</v>
      </c>
      <c r="B21" s="190" t="s">
        <v>252</v>
      </c>
      <c r="C21" s="176" t="s">
        <v>455</v>
      </c>
      <c r="D21" s="371"/>
      <c r="E21" s="372"/>
      <c r="F21" s="355" t="s">
        <v>601</v>
      </c>
      <c r="G21" s="1"/>
    </row>
    <row r="22" spans="1:7" ht="25.5" customHeight="1" thickBot="1">
      <c r="A22" s="166">
        <v>4130</v>
      </c>
      <c r="B22" s="191" t="s">
        <v>175</v>
      </c>
      <c r="C22" s="177" t="s">
        <v>592</v>
      </c>
      <c r="D22" s="371">
        <f>E22</f>
        <v>0</v>
      </c>
      <c r="E22" s="372">
        <f>E24</f>
        <v>0</v>
      </c>
      <c r="F22" s="354" t="s">
        <v>601</v>
      </c>
      <c r="G22" s="1"/>
    </row>
    <row r="23" spans="1:7" ht="13.5" thickBot="1">
      <c r="A23" s="163"/>
      <c r="B23" s="187" t="s">
        <v>318</v>
      </c>
      <c r="C23" s="161"/>
      <c r="D23" s="474"/>
      <c r="E23" s="473"/>
      <c r="F23" s="354"/>
      <c r="G23" s="1"/>
    </row>
    <row r="24" spans="1:7" ht="13.5" customHeight="1" thickBot="1">
      <c r="A24" s="167">
        <v>4131</v>
      </c>
      <c r="B24" s="192" t="s">
        <v>456</v>
      </c>
      <c r="C24" s="178" t="s">
        <v>457</v>
      </c>
      <c r="D24" s="482">
        <f>E24</f>
        <v>0</v>
      </c>
      <c r="E24" s="483"/>
      <c r="F24" s="354" t="s">
        <v>601</v>
      </c>
      <c r="G24" s="1"/>
    </row>
    <row r="25" spans="1:7" ht="24" customHeight="1" thickBot="1">
      <c r="A25" s="165">
        <v>4200</v>
      </c>
      <c r="B25" s="193" t="s">
        <v>176</v>
      </c>
      <c r="C25" s="174" t="s">
        <v>592</v>
      </c>
      <c r="D25" s="476">
        <f>E25</f>
        <v>157095.9</v>
      </c>
      <c r="E25" s="475">
        <f>E27+E36+E51+E41+E54+E58</f>
        <v>157095.9</v>
      </c>
      <c r="F25" s="356" t="s">
        <v>601</v>
      </c>
      <c r="G25" s="1"/>
    </row>
    <row r="26" spans="1:7" ht="13.5" thickBot="1">
      <c r="A26" s="164"/>
      <c r="B26" s="187" t="s">
        <v>319</v>
      </c>
      <c r="C26" s="172"/>
      <c r="D26" s="476"/>
      <c r="E26" s="475"/>
      <c r="F26" s="352"/>
      <c r="G26" s="1"/>
    </row>
    <row r="27" spans="1:7" ht="15" customHeight="1" thickBot="1">
      <c r="A27" s="163">
        <v>4210</v>
      </c>
      <c r="B27" s="194" t="s">
        <v>177</v>
      </c>
      <c r="C27" s="161" t="s">
        <v>592</v>
      </c>
      <c r="D27" s="474">
        <f>E27</f>
        <v>85708.79999999999</v>
      </c>
      <c r="E27" s="473">
        <f>E30+E31+E32+E33</f>
        <v>85708.79999999999</v>
      </c>
      <c r="F27" s="354" t="s">
        <v>601</v>
      </c>
      <c r="G27" s="1"/>
    </row>
    <row r="28" spans="1:7" ht="13.5" thickBot="1">
      <c r="A28" s="163"/>
      <c r="B28" s="187" t="s">
        <v>318</v>
      </c>
      <c r="C28" s="161"/>
      <c r="D28" s="474"/>
      <c r="E28" s="473"/>
      <c r="F28" s="354"/>
      <c r="G28" s="1"/>
    </row>
    <row r="29" spans="1:7" ht="24">
      <c r="A29" s="166">
        <v>4211</v>
      </c>
      <c r="B29" s="190" t="s">
        <v>458</v>
      </c>
      <c r="C29" s="176" t="s">
        <v>459</v>
      </c>
      <c r="D29" s="371"/>
      <c r="E29" s="372"/>
      <c r="F29" s="355" t="s">
        <v>601</v>
      </c>
      <c r="G29" s="1"/>
    </row>
    <row r="30" spans="1:7" ht="12.75">
      <c r="A30" s="166">
        <v>4212</v>
      </c>
      <c r="B30" s="191" t="s">
        <v>286</v>
      </c>
      <c r="C30" s="176" t="s">
        <v>460</v>
      </c>
      <c r="D30" s="371">
        <f>E30</f>
        <v>16375</v>
      </c>
      <c r="E30" s="372">
        <f>'[1]2019'!$I$26+'[1]2019'!$I$27+2125</f>
        <v>16375</v>
      </c>
      <c r="F30" s="355" t="s">
        <v>601</v>
      </c>
      <c r="G30" s="1"/>
    </row>
    <row r="31" spans="1:7" ht="12.75">
      <c r="A31" s="166">
        <v>4213</v>
      </c>
      <c r="B31" s="190" t="s">
        <v>253</v>
      </c>
      <c r="C31" s="176" t="s">
        <v>461</v>
      </c>
      <c r="D31" s="371">
        <f>E31</f>
        <v>66528.4</v>
      </c>
      <c r="E31" s="372">
        <f>'[1]2019'!$K$26+'[1]2019'!$L$26+'[1]2019'!$M$26+'[1]2019'!$L$27+'[1]2019'!$K$30-60+8183.4</f>
        <v>66528.4</v>
      </c>
      <c r="F31" s="355" t="s">
        <v>601</v>
      </c>
      <c r="G31" s="1"/>
    </row>
    <row r="32" spans="1:7" ht="12.75">
      <c r="A32" s="166">
        <v>4214</v>
      </c>
      <c r="B32" s="190" t="s">
        <v>254</v>
      </c>
      <c r="C32" s="176" t="s">
        <v>462</v>
      </c>
      <c r="D32" s="371">
        <f>E32</f>
        <v>2455.4</v>
      </c>
      <c r="E32" s="372">
        <f>'[1]2019'!$N$26+'[1]2019'!$P$26+'[1]2019'!$Q$26+'[1]2019'!$N$27+'[1]2019'!$N$28+144</f>
        <v>2455.4</v>
      </c>
      <c r="F32" s="355" t="s">
        <v>601</v>
      </c>
      <c r="G32" s="1"/>
    </row>
    <row r="33" spans="1:7" ht="12.75">
      <c r="A33" s="166">
        <v>4215</v>
      </c>
      <c r="B33" s="190" t="s">
        <v>255</v>
      </c>
      <c r="C33" s="176" t="s">
        <v>463</v>
      </c>
      <c r="D33" s="371">
        <f>E33</f>
        <v>350</v>
      </c>
      <c r="E33" s="372">
        <f>'[1]2019'!$BG$26</f>
        <v>350</v>
      </c>
      <c r="F33" s="355" t="s">
        <v>601</v>
      </c>
      <c r="G33" s="1"/>
    </row>
    <row r="34" spans="1:7" ht="17.25" customHeight="1">
      <c r="A34" s="166">
        <v>4216</v>
      </c>
      <c r="B34" s="190" t="s">
        <v>256</v>
      </c>
      <c r="C34" s="176" t="s">
        <v>464</v>
      </c>
      <c r="D34" s="371"/>
      <c r="E34" s="372"/>
      <c r="F34" s="355" t="s">
        <v>601</v>
      </c>
      <c r="G34" s="1"/>
    </row>
    <row r="35" spans="1:7" ht="13.5" thickBot="1">
      <c r="A35" s="167">
        <v>4217</v>
      </c>
      <c r="B35" s="195" t="s">
        <v>257</v>
      </c>
      <c r="C35" s="179" t="s">
        <v>465</v>
      </c>
      <c r="D35" s="482"/>
      <c r="E35" s="483"/>
      <c r="F35" s="357" t="s">
        <v>601</v>
      </c>
      <c r="G35" s="1"/>
    </row>
    <row r="36" spans="1:7" ht="24.75" thickBot="1">
      <c r="A36" s="163">
        <v>4220</v>
      </c>
      <c r="B36" s="194" t="s">
        <v>178</v>
      </c>
      <c r="C36" s="161" t="s">
        <v>592</v>
      </c>
      <c r="D36" s="474">
        <f>E36</f>
        <v>500</v>
      </c>
      <c r="E36" s="473">
        <f>E38</f>
        <v>500</v>
      </c>
      <c r="F36" s="354" t="s">
        <v>601</v>
      </c>
      <c r="G36" s="1"/>
    </row>
    <row r="37" spans="1:7" ht="13.5" thickBot="1">
      <c r="A37" s="163"/>
      <c r="B37" s="187" t="s">
        <v>318</v>
      </c>
      <c r="C37" s="161"/>
      <c r="D37" s="474"/>
      <c r="E37" s="473"/>
      <c r="F37" s="354"/>
      <c r="G37" s="1"/>
    </row>
    <row r="38" spans="1:7" ht="12.75">
      <c r="A38" s="166">
        <v>4221</v>
      </c>
      <c r="B38" s="190" t="s">
        <v>258</v>
      </c>
      <c r="C38" s="180">
        <v>4221</v>
      </c>
      <c r="D38" s="484">
        <f>E38</f>
        <v>500</v>
      </c>
      <c r="E38" s="372">
        <f>'[1]2019'!$R$26</f>
        <v>500</v>
      </c>
      <c r="F38" s="355" t="s">
        <v>601</v>
      </c>
      <c r="G38" s="1"/>
    </row>
    <row r="39" spans="1:7" ht="12.75">
      <c r="A39" s="166">
        <v>4222</v>
      </c>
      <c r="B39" s="190" t="s">
        <v>259</v>
      </c>
      <c r="C39" s="176" t="s">
        <v>554</v>
      </c>
      <c r="D39" s="371"/>
      <c r="E39" s="372"/>
      <c r="F39" s="355" t="s">
        <v>601</v>
      </c>
      <c r="G39" s="1"/>
    </row>
    <row r="40" spans="1:7" ht="13.5" thickBot="1">
      <c r="A40" s="167">
        <v>4223</v>
      </c>
      <c r="B40" s="195" t="s">
        <v>260</v>
      </c>
      <c r="C40" s="179" t="s">
        <v>555</v>
      </c>
      <c r="D40" s="482"/>
      <c r="E40" s="483"/>
      <c r="F40" s="357" t="s">
        <v>601</v>
      </c>
      <c r="G40" s="1"/>
    </row>
    <row r="41" spans="1:7" ht="24" customHeight="1" thickBot="1">
      <c r="A41" s="163">
        <v>4230</v>
      </c>
      <c r="B41" s="194" t="s">
        <v>179</v>
      </c>
      <c r="C41" s="161" t="s">
        <v>592</v>
      </c>
      <c r="D41" s="474">
        <f>E41</f>
        <v>6150</v>
      </c>
      <c r="E41" s="501">
        <f>E46+E44+E50+E49+E47+E43</f>
        <v>6150</v>
      </c>
      <c r="F41" s="354" t="s">
        <v>601</v>
      </c>
      <c r="G41" s="1"/>
    </row>
    <row r="42" spans="1:7" ht="13.5" thickBot="1">
      <c r="A42" s="163"/>
      <c r="B42" s="187" t="s">
        <v>318</v>
      </c>
      <c r="C42" s="161"/>
      <c r="D42" s="474"/>
      <c r="E42" s="501"/>
      <c r="F42" s="354"/>
      <c r="G42" s="1"/>
    </row>
    <row r="43" spans="1:7" ht="12.75">
      <c r="A43" s="166">
        <v>4231</v>
      </c>
      <c r="B43" s="190" t="s">
        <v>261</v>
      </c>
      <c r="C43" s="176" t="s">
        <v>556</v>
      </c>
      <c r="D43" s="371">
        <f>E43</f>
        <v>0</v>
      </c>
      <c r="E43" s="498"/>
      <c r="F43" s="355" t="s">
        <v>601</v>
      </c>
      <c r="G43" s="1"/>
    </row>
    <row r="44" spans="1:7" ht="12.75">
      <c r="A44" s="166">
        <v>4232</v>
      </c>
      <c r="B44" s="190" t="s">
        <v>262</v>
      </c>
      <c r="C44" s="176" t="s">
        <v>557</v>
      </c>
      <c r="D44" s="371">
        <f>E44</f>
        <v>414</v>
      </c>
      <c r="E44" s="498">
        <f>'[1]2019'!$S$26+'[1]2019'!$S$28</f>
        <v>414</v>
      </c>
      <c r="F44" s="355" t="s">
        <v>601</v>
      </c>
      <c r="G44" s="1"/>
    </row>
    <row r="45" spans="1:7" ht="24">
      <c r="A45" s="166">
        <v>4233</v>
      </c>
      <c r="B45" s="190" t="s">
        <v>263</v>
      </c>
      <c r="C45" s="176" t="s">
        <v>558</v>
      </c>
      <c r="D45" s="371"/>
      <c r="E45" s="498"/>
      <c r="F45" s="355" t="s">
        <v>601</v>
      </c>
      <c r="G45" s="1"/>
    </row>
    <row r="46" spans="1:7" ht="12.75">
      <c r="A46" s="166">
        <v>4234</v>
      </c>
      <c r="B46" s="190" t="s">
        <v>264</v>
      </c>
      <c r="C46" s="176" t="s">
        <v>559</v>
      </c>
      <c r="D46" s="371">
        <f>E46</f>
        <v>336</v>
      </c>
      <c r="E46" s="498">
        <f>'[1]2019'!$W$26+'[1]2019'!$X$26</f>
        <v>336</v>
      </c>
      <c r="F46" s="355" t="s">
        <v>601</v>
      </c>
      <c r="G46" s="1"/>
    </row>
    <row r="47" spans="1:7" ht="12.75">
      <c r="A47" s="166">
        <v>4235</v>
      </c>
      <c r="B47" s="196" t="s">
        <v>265</v>
      </c>
      <c r="C47" s="181">
        <v>4235</v>
      </c>
      <c r="D47" s="371"/>
      <c r="E47" s="498"/>
      <c r="F47" s="355" t="s">
        <v>601</v>
      </c>
      <c r="G47" s="1"/>
    </row>
    <row r="48" spans="1:7" ht="24">
      <c r="A48" s="166">
        <v>4236</v>
      </c>
      <c r="B48" s="190" t="s">
        <v>266</v>
      </c>
      <c r="C48" s="176" t="s">
        <v>560</v>
      </c>
      <c r="D48" s="371"/>
      <c r="E48" s="498"/>
      <c r="F48" s="355" t="s">
        <v>601</v>
      </c>
      <c r="G48" s="1"/>
    </row>
    <row r="49" spans="1:7" ht="12.75">
      <c r="A49" s="166">
        <v>4237</v>
      </c>
      <c r="B49" s="190" t="s">
        <v>267</v>
      </c>
      <c r="C49" s="176" t="s">
        <v>561</v>
      </c>
      <c r="D49" s="371"/>
      <c r="E49" s="498"/>
      <c r="F49" s="355" t="s">
        <v>601</v>
      </c>
      <c r="G49" s="1"/>
    </row>
    <row r="50" spans="1:7" ht="13.5" thickBot="1">
      <c r="A50" s="167">
        <v>4238</v>
      </c>
      <c r="B50" s="195" t="s">
        <v>268</v>
      </c>
      <c r="C50" s="179" t="s">
        <v>562</v>
      </c>
      <c r="D50" s="482">
        <f>E50</f>
        <v>5400</v>
      </c>
      <c r="E50" s="565">
        <f>'[1]2019'!$AA$34+'[1]2019'!$AA$35</f>
        <v>5400</v>
      </c>
      <c r="F50" s="357" t="s">
        <v>601</v>
      </c>
      <c r="G50" s="1"/>
    </row>
    <row r="51" spans="1:7" ht="24.75" customHeight="1" thickBot="1">
      <c r="A51" s="163">
        <v>4240</v>
      </c>
      <c r="B51" s="194" t="s">
        <v>163</v>
      </c>
      <c r="C51" s="161" t="s">
        <v>592</v>
      </c>
      <c r="D51" s="482">
        <f>E51</f>
        <v>6096</v>
      </c>
      <c r="E51" s="482">
        <f>E53</f>
        <v>6096</v>
      </c>
      <c r="F51" s="354" t="s">
        <v>601</v>
      </c>
      <c r="G51" s="1"/>
    </row>
    <row r="52" spans="1:7" ht="13.5" thickBot="1">
      <c r="A52" s="163"/>
      <c r="B52" s="187" t="s">
        <v>318</v>
      </c>
      <c r="C52" s="161"/>
      <c r="D52" s="474"/>
      <c r="E52" s="473"/>
      <c r="F52" s="354"/>
      <c r="G52" s="1"/>
    </row>
    <row r="53" spans="1:7" ht="13.5" thickBot="1">
      <c r="A53" s="167">
        <v>4241</v>
      </c>
      <c r="B53" s="190" t="s">
        <v>269</v>
      </c>
      <c r="C53" s="179" t="s">
        <v>563</v>
      </c>
      <c r="D53" s="482">
        <f>E53</f>
        <v>6096</v>
      </c>
      <c r="E53" s="483">
        <f>'[1]2019'!$AC$26+'[1]2019'!$AC$28+'[1]2019'!$AC$29+557+100+3495</f>
        <v>6096</v>
      </c>
      <c r="F53" s="357" t="s">
        <v>601</v>
      </c>
      <c r="G53" s="1"/>
    </row>
    <row r="54" spans="1:7" ht="28.5" customHeight="1" thickBot="1">
      <c r="A54" s="163">
        <v>4250</v>
      </c>
      <c r="B54" s="194" t="s">
        <v>159</v>
      </c>
      <c r="C54" s="161" t="s">
        <v>592</v>
      </c>
      <c r="D54" s="474">
        <f>E54</f>
        <v>45306.1</v>
      </c>
      <c r="E54" s="473">
        <f>E56+E57</f>
        <v>45306.1</v>
      </c>
      <c r="F54" s="354" t="s">
        <v>601</v>
      </c>
      <c r="G54" s="1"/>
    </row>
    <row r="55" spans="1:7" ht="13.5" thickBot="1">
      <c r="A55" s="163"/>
      <c r="B55" s="187" t="s">
        <v>318</v>
      </c>
      <c r="C55" s="161"/>
      <c r="D55" s="474"/>
      <c r="E55" s="473"/>
      <c r="F55" s="354"/>
      <c r="G55" s="1"/>
    </row>
    <row r="56" spans="1:7" ht="24">
      <c r="A56" s="166">
        <v>4251</v>
      </c>
      <c r="B56" s="190" t="s">
        <v>270</v>
      </c>
      <c r="C56" s="176" t="s">
        <v>564</v>
      </c>
      <c r="D56" s="474">
        <f>E56</f>
        <v>40065.5</v>
      </c>
      <c r="E56" s="372">
        <f>10750+790+28525.5</f>
        <v>40065.5</v>
      </c>
      <c r="F56" s="355" t="s">
        <v>601</v>
      </c>
      <c r="G56" s="1"/>
    </row>
    <row r="57" spans="1:7" ht="24.75" thickBot="1">
      <c r="A57" s="167">
        <v>4252</v>
      </c>
      <c r="B57" s="195" t="s">
        <v>271</v>
      </c>
      <c r="C57" s="179" t="s">
        <v>565</v>
      </c>
      <c r="D57" s="482">
        <f>E57</f>
        <v>5240.6</v>
      </c>
      <c r="E57" s="483">
        <f>'[1]2019'!$AE$26+'[1]2019'!$AF$26+'[1]2019'!$AF$27+630.6</f>
        <v>5240.6</v>
      </c>
      <c r="F57" s="357" t="s">
        <v>601</v>
      </c>
      <c r="G57" s="1"/>
    </row>
    <row r="58" spans="1:7" ht="14.25" customHeight="1" thickBot="1">
      <c r="A58" s="163">
        <v>4260</v>
      </c>
      <c r="B58" s="194" t="s">
        <v>180</v>
      </c>
      <c r="C58" s="161" t="s">
        <v>592</v>
      </c>
      <c r="D58" s="474">
        <f>E58</f>
        <v>13335</v>
      </c>
      <c r="E58" s="473">
        <f>E60+E63+E67+E65+E66</f>
        <v>13335</v>
      </c>
      <c r="F58" s="354" t="s">
        <v>601</v>
      </c>
      <c r="G58" s="1"/>
    </row>
    <row r="59" spans="1:7" ht="13.5" thickBot="1">
      <c r="A59" s="163"/>
      <c r="B59" s="187" t="s">
        <v>318</v>
      </c>
      <c r="C59" s="161"/>
      <c r="D59" s="474"/>
      <c r="E59" s="473"/>
      <c r="F59" s="354"/>
      <c r="G59" s="1"/>
    </row>
    <row r="60" spans="1:7" ht="12.75">
      <c r="A60" s="166">
        <v>4261</v>
      </c>
      <c r="B60" s="190" t="s">
        <v>272</v>
      </c>
      <c r="C60" s="176" t="s">
        <v>566</v>
      </c>
      <c r="D60" s="371">
        <f>E60</f>
        <v>2620</v>
      </c>
      <c r="E60" s="372">
        <f>'[1]2019'!$AG$26+'[1]2019'!$AG$27+100</f>
        <v>2620</v>
      </c>
      <c r="F60" s="355" t="s">
        <v>601</v>
      </c>
      <c r="G60" s="1"/>
    </row>
    <row r="61" spans="1:7" ht="12.75">
      <c r="A61" s="166">
        <v>4262</v>
      </c>
      <c r="B61" s="190" t="s">
        <v>273</v>
      </c>
      <c r="C61" s="176" t="s">
        <v>567</v>
      </c>
      <c r="D61" s="371"/>
      <c r="E61" s="372"/>
      <c r="F61" s="355" t="s">
        <v>601</v>
      </c>
      <c r="G61" s="1"/>
    </row>
    <row r="62" spans="1:7" ht="24">
      <c r="A62" s="166">
        <v>4263</v>
      </c>
      <c r="B62" s="190" t="s">
        <v>473</v>
      </c>
      <c r="C62" s="176" t="s">
        <v>568</v>
      </c>
      <c r="D62" s="371"/>
      <c r="E62" s="372"/>
      <c r="F62" s="355" t="s">
        <v>601</v>
      </c>
      <c r="G62" s="1"/>
    </row>
    <row r="63" spans="1:7" ht="12.75">
      <c r="A63" s="166">
        <v>4264</v>
      </c>
      <c r="B63" s="197" t="s">
        <v>274</v>
      </c>
      <c r="C63" s="176" t="s">
        <v>569</v>
      </c>
      <c r="D63" s="371">
        <f>E63</f>
        <v>8915</v>
      </c>
      <c r="E63" s="372">
        <f>'[1]2019'!$AH$26+500</f>
        <v>8915</v>
      </c>
      <c r="F63" s="355" t="s">
        <v>601</v>
      </c>
      <c r="G63" s="1"/>
    </row>
    <row r="64" spans="1:7" ht="24">
      <c r="A64" s="166">
        <v>4265</v>
      </c>
      <c r="B64" s="198" t="s">
        <v>275</v>
      </c>
      <c r="C64" s="176" t="s">
        <v>570</v>
      </c>
      <c r="D64" s="371"/>
      <c r="E64" s="372"/>
      <c r="F64" s="355" t="s">
        <v>601</v>
      </c>
      <c r="G64" s="1"/>
    </row>
    <row r="65" spans="1:7" ht="12.75">
      <c r="A65" s="166">
        <v>4266</v>
      </c>
      <c r="B65" s="197" t="s">
        <v>276</v>
      </c>
      <c r="C65" s="176" t="s">
        <v>571</v>
      </c>
      <c r="D65" s="371"/>
      <c r="E65" s="372"/>
      <c r="F65" s="355" t="s">
        <v>601</v>
      </c>
      <c r="G65" s="1"/>
    </row>
    <row r="66" spans="1:7" ht="13.5" thickBot="1">
      <c r="A66" s="166">
        <v>4267</v>
      </c>
      <c r="B66" s="197" t="s">
        <v>277</v>
      </c>
      <c r="C66" s="176" t="s">
        <v>572</v>
      </c>
      <c r="D66" s="482">
        <f>E66</f>
        <v>600</v>
      </c>
      <c r="E66" s="372">
        <f>'[1]2019'!$AJ$26</f>
        <v>600</v>
      </c>
      <c r="F66" s="355" t="s">
        <v>601</v>
      </c>
      <c r="G66" s="1"/>
    </row>
    <row r="67" spans="1:7" ht="13.5" thickBot="1">
      <c r="A67" s="167">
        <v>4268</v>
      </c>
      <c r="B67" s="199" t="s">
        <v>278</v>
      </c>
      <c r="C67" s="179" t="s">
        <v>573</v>
      </c>
      <c r="D67" s="482">
        <f>E67</f>
        <v>1200</v>
      </c>
      <c r="E67" s="483">
        <f>'[1]2019'!$AM$35</f>
        <v>1200</v>
      </c>
      <c r="F67" s="357" t="s">
        <v>601</v>
      </c>
      <c r="G67" s="1"/>
    </row>
    <row r="68" spans="1:7" ht="11.25" customHeight="1" thickBot="1">
      <c r="A68" s="165">
        <v>4300</v>
      </c>
      <c r="B68" s="162" t="s">
        <v>181</v>
      </c>
      <c r="C68" s="174" t="s">
        <v>592</v>
      </c>
      <c r="D68" s="476"/>
      <c r="E68" s="475"/>
      <c r="F68" s="356" t="s">
        <v>601</v>
      </c>
      <c r="G68" s="1"/>
    </row>
    <row r="69" spans="1:7" ht="13.5" thickBot="1">
      <c r="A69" s="164"/>
      <c r="B69" s="187" t="s">
        <v>319</v>
      </c>
      <c r="C69" s="172"/>
      <c r="D69" s="476"/>
      <c r="E69" s="475"/>
      <c r="F69" s="352"/>
      <c r="G69" s="1"/>
    </row>
    <row r="70" spans="1:7" ht="13.5" thickBot="1">
      <c r="A70" s="163">
        <v>4310</v>
      </c>
      <c r="B70" s="200" t="s">
        <v>182</v>
      </c>
      <c r="C70" s="161" t="s">
        <v>592</v>
      </c>
      <c r="D70" s="474"/>
      <c r="E70" s="473"/>
      <c r="F70" s="354" t="s">
        <v>601</v>
      </c>
      <c r="G70" s="1"/>
    </row>
    <row r="71" spans="1:7" ht="13.5" thickBot="1">
      <c r="A71" s="163"/>
      <c r="B71" s="187" t="s">
        <v>318</v>
      </c>
      <c r="C71" s="161"/>
      <c r="D71" s="474"/>
      <c r="E71" s="473"/>
      <c r="F71" s="354"/>
      <c r="G71" s="1"/>
    </row>
    <row r="72" spans="1:7" ht="12.75">
      <c r="A72" s="166">
        <v>4311</v>
      </c>
      <c r="B72" s="197" t="s">
        <v>279</v>
      </c>
      <c r="C72" s="176" t="s">
        <v>574</v>
      </c>
      <c r="D72" s="371"/>
      <c r="E72" s="372"/>
      <c r="F72" s="355" t="s">
        <v>601</v>
      </c>
      <c r="G72" s="1"/>
    </row>
    <row r="73" spans="1:7" ht="12.75">
      <c r="A73" s="166">
        <v>4312</v>
      </c>
      <c r="B73" s="197" t="s">
        <v>280</v>
      </c>
      <c r="C73" s="176" t="s">
        <v>575</v>
      </c>
      <c r="D73" s="371"/>
      <c r="E73" s="372"/>
      <c r="F73" s="355" t="s">
        <v>601</v>
      </c>
      <c r="G73" s="1"/>
    </row>
    <row r="74" spans="1:7" ht="13.5" thickBot="1">
      <c r="A74" s="166">
        <v>4320</v>
      </c>
      <c r="B74" s="201" t="s">
        <v>183</v>
      </c>
      <c r="C74" s="177" t="s">
        <v>592</v>
      </c>
      <c r="D74" s="371"/>
      <c r="E74" s="372"/>
      <c r="F74" s="354" t="s">
        <v>601</v>
      </c>
      <c r="G74" s="1"/>
    </row>
    <row r="75" spans="1:7" ht="13.5" thickBot="1">
      <c r="A75" s="163"/>
      <c r="B75" s="187" t="s">
        <v>318</v>
      </c>
      <c r="C75" s="161"/>
      <c r="D75" s="474"/>
      <c r="E75" s="473"/>
      <c r="F75" s="354"/>
      <c r="G75" s="1"/>
    </row>
    <row r="76" spans="1:7" ht="15.75" customHeight="1">
      <c r="A76" s="166">
        <v>4321</v>
      </c>
      <c r="B76" s="197" t="s">
        <v>281</v>
      </c>
      <c r="C76" s="176" t="s">
        <v>576</v>
      </c>
      <c r="D76" s="371"/>
      <c r="E76" s="372"/>
      <c r="F76" s="355" t="s">
        <v>601</v>
      </c>
      <c r="G76" s="1"/>
    </row>
    <row r="77" spans="1:7" ht="13.5" thickBot="1">
      <c r="A77" s="167">
        <v>4322</v>
      </c>
      <c r="B77" s="199" t="s">
        <v>282</v>
      </c>
      <c r="C77" s="179" t="s">
        <v>577</v>
      </c>
      <c r="D77" s="482"/>
      <c r="E77" s="483"/>
      <c r="F77" s="357" t="s">
        <v>601</v>
      </c>
      <c r="G77" s="1"/>
    </row>
    <row r="78" spans="1:7" ht="23.25" thickBot="1">
      <c r="A78" s="163">
        <v>4330</v>
      </c>
      <c r="B78" s="200" t="s">
        <v>184</v>
      </c>
      <c r="C78" s="161" t="s">
        <v>592</v>
      </c>
      <c r="D78" s="474"/>
      <c r="E78" s="473"/>
      <c r="F78" s="354" t="s">
        <v>601</v>
      </c>
      <c r="G78" s="1"/>
    </row>
    <row r="79" spans="1:7" ht="13.5" thickBot="1">
      <c r="A79" s="163"/>
      <c r="B79" s="187" t="s">
        <v>318</v>
      </c>
      <c r="C79" s="161"/>
      <c r="D79" s="474"/>
      <c r="E79" s="473"/>
      <c r="F79" s="354"/>
      <c r="G79" s="1"/>
    </row>
    <row r="80" spans="1:7" ht="24">
      <c r="A80" s="166">
        <v>4331</v>
      </c>
      <c r="B80" s="197" t="s">
        <v>283</v>
      </c>
      <c r="C80" s="176" t="s">
        <v>578</v>
      </c>
      <c r="D80" s="371"/>
      <c r="E80" s="372"/>
      <c r="F80" s="355" t="s">
        <v>601</v>
      </c>
      <c r="G80" s="1"/>
    </row>
    <row r="81" spans="1:7" ht="12.75">
      <c r="A81" s="166">
        <v>4332</v>
      </c>
      <c r="B81" s="197" t="s">
        <v>284</v>
      </c>
      <c r="C81" s="176" t="s">
        <v>579</v>
      </c>
      <c r="D81" s="371"/>
      <c r="E81" s="372"/>
      <c r="F81" s="355" t="s">
        <v>601</v>
      </c>
      <c r="G81" s="1"/>
    </row>
    <row r="82" spans="1:7" ht="13.5" thickBot="1">
      <c r="A82" s="167">
        <v>4333</v>
      </c>
      <c r="B82" s="199" t="s">
        <v>285</v>
      </c>
      <c r="C82" s="179" t="s">
        <v>580</v>
      </c>
      <c r="D82" s="502"/>
      <c r="E82" s="483"/>
      <c r="F82" s="357" t="s">
        <v>601</v>
      </c>
      <c r="G82" s="1"/>
    </row>
    <row r="83" spans="1:7" ht="13.5" customHeight="1" thickBot="1">
      <c r="A83" s="165">
        <v>4400</v>
      </c>
      <c r="B83" s="202" t="s">
        <v>164</v>
      </c>
      <c r="C83" s="174" t="s">
        <v>592</v>
      </c>
      <c r="D83" s="503">
        <f>E83</f>
        <v>713479.2</v>
      </c>
      <c r="E83" s="499">
        <f>E85+E89</f>
        <v>713479.2</v>
      </c>
      <c r="F83" s="356" t="s">
        <v>601</v>
      </c>
      <c r="G83" s="1"/>
    </row>
    <row r="84" spans="1:7" ht="13.5" thickBot="1">
      <c r="A84" s="164"/>
      <c r="B84" s="187" t="s">
        <v>319</v>
      </c>
      <c r="C84" s="172"/>
      <c r="D84" s="370"/>
      <c r="E84" s="500"/>
      <c r="F84" s="352"/>
      <c r="G84" s="1"/>
    </row>
    <row r="85" spans="1:7" ht="24.75" customHeight="1" thickBot="1">
      <c r="A85" s="163">
        <v>4410</v>
      </c>
      <c r="B85" s="200" t="s">
        <v>162</v>
      </c>
      <c r="C85" s="161" t="s">
        <v>592</v>
      </c>
      <c r="D85" s="504">
        <f>E85</f>
        <v>710093</v>
      </c>
      <c r="E85" s="501">
        <f>E87</f>
        <v>710093</v>
      </c>
      <c r="F85" s="354" t="s">
        <v>601</v>
      </c>
      <c r="G85" s="1"/>
    </row>
    <row r="86" spans="1:7" ht="13.5" thickBot="1">
      <c r="A86" s="163"/>
      <c r="B86" s="187" t="s">
        <v>318</v>
      </c>
      <c r="C86" s="161"/>
      <c r="D86" s="504"/>
      <c r="E86" s="473"/>
      <c r="F86" s="354"/>
      <c r="G86" s="1"/>
    </row>
    <row r="87" spans="1:7" ht="24">
      <c r="A87" s="166">
        <v>4411</v>
      </c>
      <c r="B87" s="197" t="s">
        <v>287</v>
      </c>
      <c r="C87" s="176" t="s">
        <v>581</v>
      </c>
      <c r="D87" s="505">
        <f>E87</f>
        <v>710093</v>
      </c>
      <c r="E87" s="498">
        <f>'[1]2019'!$C$25+9500+12225+7130+3020+7371+447</f>
        <v>710093</v>
      </c>
      <c r="F87" s="355" t="s">
        <v>601</v>
      </c>
      <c r="G87" s="1"/>
    </row>
    <row r="88" spans="1:7" ht="24">
      <c r="A88" s="166">
        <v>4412</v>
      </c>
      <c r="B88" s="197" t="s">
        <v>316</v>
      </c>
      <c r="C88" s="176" t="s">
        <v>582</v>
      </c>
      <c r="D88" s="505"/>
      <c r="E88" s="372"/>
      <c r="F88" s="355" t="s">
        <v>601</v>
      </c>
      <c r="G88" s="1"/>
    </row>
    <row r="89" spans="1:7" ht="24.75" thickBot="1">
      <c r="A89" s="166">
        <v>4420</v>
      </c>
      <c r="B89" s="201" t="s">
        <v>185</v>
      </c>
      <c r="C89" s="177" t="s">
        <v>592</v>
      </c>
      <c r="D89" s="371">
        <f>D91</f>
        <v>3386.2</v>
      </c>
      <c r="E89" s="372">
        <f>E91</f>
        <v>3386.2</v>
      </c>
      <c r="F89" s="354" t="s">
        <v>601</v>
      </c>
      <c r="G89" s="1"/>
    </row>
    <row r="90" spans="1:7" ht="13.5" thickBot="1">
      <c r="A90" s="163"/>
      <c r="B90" s="187" t="s">
        <v>318</v>
      </c>
      <c r="C90" s="161"/>
      <c r="D90" s="474"/>
      <c r="E90" s="473"/>
      <c r="F90" s="354"/>
      <c r="G90" s="1"/>
    </row>
    <row r="91" spans="1:7" ht="24">
      <c r="A91" s="166">
        <v>4421</v>
      </c>
      <c r="B91" s="197" t="s">
        <v>470</v>
      </c>
      <c r="C91" s="176" t="s">
        <v>583</v>
      </c>
      <c r="D91" s="371">
        <f>E91</f>
        <v>3386.2</v>
      </c>
      <c r="E91" s="372">
        <f>3200+186.2</f>
        <v>3386.2</v>
      </c>
      <c r="F91" s="355" t="s">
        <v>601</v>
      </c>
      <c r="G91" s="1"/>
    </row>
    <row r="92" spans="1:7" ht="24.75" thickBot="1">
      <c r="A92" s="167">
        <v>4422</v>
      </c>
      <c r="B92" s="199" t="s">
        <v>383</v>
      </c>
      <c r="C92" s="179" t="s">
        <v>584</v>
      </c>
      <c r="D92" s="482"/>
      <c r="E92" s="483"/>
      <c r="F92" s="357" t="s">
        <v>601</v>
      </c>
      <c r="G92" s="1"/>
    </row>
    <row r="93" spans="1:7" ht="23.25" thickBot="1">
      <c r="A93" s="168">
        <v>4500</v>
      </c>
      <c r="B93" s="203" t="s">
        <v>186</v>
      </c>
      <c r="C93" s="182" t="s">
        <v>592</v>
      </c>
      <c r="D93" s="477">
        <f>E93</f>
        <v>0</v>
      </c>
      <c r="E93" s="564">
        <f>E94</f>
        <v>0</v>
      </c>
      <c r="F93" s="358" t="s">
        <v>601</v>
      </c>
      <c r="G93" s="1"/>
    </row>
    <row r="94" spans="1:7" ht="13.5" thickBot="1">
      <c r="A94" s="164"/>
      <c r="B94" s="187" t="s">
        <v>319</v>
      </c>
      <c r="C94" s="172"/>
      <c r="D94" s="478">
        <f>E94</f>
        <v>0</v>
      </c>
      <c r="E94" s="499">
        <f>E104</f>
        <v>0</v>
      </c>
      <c r="F94" s="352"/>
      <c r="G94" s="1"/>
    </row>
    <row r="95" spans="1:7" ht="24.75" thickBot="1">
      <c r="A95" s="163">
        <v>4510</v>
      </c>
      <c r="B95" s="204" t="s">
        <v>187</v>
      </c>
      <c r="C95" s="161" t="s">
        <v>592</v>
      </c>
      <c r="D95" s="474"/>
      <c r="E95" s="473"/>
      <c r="F95" s="354" t="s">
        <v>601</v>
      </c>
      <c r="G95" s="1"/>
    </row>
    <row r="96" spans="1:7" ht="13.5" thickBot="1">
      <c r="A96" s="163"/>
      <c r="B96" s="187" t="s">
        <v>318</v>
      </c>
      <c r="C96" s="161"/>
      <c r="D96" s="474"/>
      <c r="E96" s="473"/>
      <c r="F96" s="354"/>
      <c r="G96" s="1"/>
    </row>
    <row r="97" spans="1:7" ht="24">
      <c r="A97" s="166">
        <v>4511</v>
      </c>
      <c r="B97" s="205" t="s">
        <v>333</v>
      </c>
      <c r="C97" s="176" t="s">
        <v>585</v>
      </c>
      <c r="D97" s="371"/>
      <c r="E97" s="372"/>
      <c r="F97" s="355" t="s">
        <v>601</v>
      </c>
      <c r="G97" s="1"/>
    </row>
    <row r="98" spans="1:7" ht="24.75" thickBot="1">
      <c r="A98" s="167">
        <v>4512</v>
      </c>
      <c r="B98" s="199" t="s">
        <v>384</v>
      </c>
      <c r="C98" s="179" t="s">
        <v>586</v>
      </c>
      <c r="D98" s="482"/>
      <c r="E98" s="483"/>
      <c r="F98" s="357" t="s">
        <v>601</v>
      </c>
      <c r="G98" s="1"/>
    </row>
    <row r="99" spans="1:7" ht="24.75" thickBot="1">
      <c r="A99" s="163">
        <v>4520</v>
      </c>
      <c r="B99" s="204" t="s">
        <v>188</v>
      </c>
      <c r="C99" s="161" t="s">
        <v>592</v>
      </c>
      <c r="D99" s="474"/>
      <c r="E99" s="473"/>
      <c r="F99" s="354" t="s">
        <v>601</v>
      </c>
      <c r="G99" s="1"/>
    </row>
    <row r="100" spans="1:7" ht="13.5" thickBot="1">
      <c r="A100" s="163"/>
      <c r="B100" s="187" t="s">
        <v>318</v>
      </c>
      <c r="C100" s="161"/>
      <c r="D100" s="474"/>
      <c r="E100" s="473"/>
      <c r="F100" s="354"/>
      <c r="G100" s="1"/>
    </row>
    <row r="101" spans="1:7" ht="30" customHeight="1">
      <c r="A101" s="166">
        <v>4521</v>
      </c>
      <c r="B101" s="197" t="s">
        <v>334</v>
      </c>
      <c r="C101" s="176" t="s">
        <v>587</v>
      </c>
      <c r="D101" s="371"/>
      <c r="E101" s="372"/>
      <c r="F101" s="355" t="s">
        <v>601</v>
      </c>
      <c r="G101" s="1"/>
    </row>
    <row r="102" spans="1:7" ht="24">
      <c r="A102" s="166">
        <v>4522</v>
      </c>
      <c r="B102" s="197" t="s">
        <v>346</v>
      </c>
      <c r="C102" s="176" t="s">
        <v>588</v>
      </c>
      <c r="D102" s="371"/>
      <c r="E102" s="372"/>
      <c r="F102" s="355" t="s">
        <v>601</v>
      </c>
      <c r="G102" s="1"/>
    </row>
    <row r="103" spans="1:7" ht="38.25" customHeight="1" thickBot="1">
      <c r="A103" s="166">
        <v>4530</v>
      </c>
      <c r="B103" s="206" t="s">
        <v>189</v>
      </c>
      <c r="C103" s="177" t="s">
        <v>592</v>
      </c>
      <c r="D103" s="371"/>
      <c r="E103" s="372"/>
      <c r="F103" s="354" t="s">
        <v>601</v>
      </c>
      <c r="G103" s="1"/>
    </row>
    <row r="104" spans="1:7" ht="13.5" thickBot="1">
      <c r="A104" s="163"/>
      <c r="B104" s="187" t="s">
        <v>318</v>
      </c>
      <c r="C104" s="161"/>
      <c r="D104" s="474">
        <f>E104</f>
        <v>0</v>
      </c>
      <c r="E104" s="501">
        <f>E105</f>
        <v>0</v>
      </c>
      <c r="F104" s="354"/>
      <c r="G104" s="1"/>
    </row>
    <row r="105" spans="1:7" ht="38.25" customHeight="1">
      <c r="A105" s="166">
        <v>4531</v>
      </c>
      <c r="B105" s="207" t="s">
        <v>335</v>
      </c>
      <c r="C105" s="175" t="s">
        <v>482</v>
      </c>
      <c r="D105" s="371">
        <f>E105</f>
        <v>0</v>
      </c>
      <c r="E105" s="498"/>
      <c r="F105" s="354" t="s">
        <v>601</v>
      </c>
      <c r="G105" s="1"/>
    </row>
    <row r="106" spans="1:7" ht="38.25" customHeight="1">
      <c r="A106" s="166">
        <v>4532</v>
      </c>
      <c r="B106" s="207" t="s">
        <v>336</v>
      </c>
      <c r="C106" s="176" t="s">
        <v>483</v>
      </c>
      <c r="D106" s="371"/>
      <c r="E106" s="372"/>
      <c r="F106" s="354" t="s">
        <v>601</v>
      </c>
      <c r="G106" s="1"/>
    </row>
    <row r="107" spans="1:7" ht="24">
      <c r="A107" s="169">
        <v>4533</v>
      </c>
      <c r="B107" s="208" t="s">
        <v>190</v>
      </c>
      <c r="C107" s="183" t="s">
        <v>484</v>
      </c>
      <c r="D107" s="485"/>
      <c r="E107" s="486"/>
      <c r="F107" s="354" t="s">
        <v>601</v>
      </c>
      <c r="G107" s="1"/>
    </row>
    <row r="108" spans="1:7" ht="12.75">
      <c r="A108" s="169"/>
      <c r="B108" s="209" t="s">
        <v>319</v>
      </c>
      <c r="C108" s="176"/>
      <c r="D108" s="371"/>
      <c r="E108" s="372"/>
      <c r="F108" s="355"/>
      <c r="G108" s="1"/>
    </row>
    <row r="109" spans="1:7" ht="24">
      <c r="A109" s="169">
        <v>4534</v>
      </c>
      <c r="B109" s="209" t="s">
        <v>191</v>
      </c>
      <c r="C109" s="176"/>
      <c r="D109" s="371"/>
      <c r="E109" s="372"/>
      <c r="F109" s="354" t="s">
        <v>601</v>
      </c>
      <c r="G109" s="1"/>
    </row>
    <row r="110" spans="1:7" ht="12.75">
      <c r="A110" s="169"/>
      <c r="B110" s="209" t="s">
        <v>325</v>
      </c>
      <c r="C110" s="176"/>
      <c r="D110" s="371"/>
      <c r="E110" s="372"/>
      <c r="F110" s="354"/>
      <c r="G110" s="1"/>
    </row>
    <row r="111" spans="1:7" ht="21.75" customHeight="1">
      <c r="A111" s="222">
        <v>4535</v>
      </c>
      <c r="B111" s="221" t="s">
        <v>324</v>
      </c>
      <c r="C111" s="176"/>
      <c r="D111" s="371"/>
      <c r="E111" s="372"/>
      <c r="F111" s="354" t="s">
        <v>601</v>
      </c>
      <c r="G111" s="1"/>
    </row>
    <row r="112" spans="1:7" ht="12.75">
      <c r="A112" s="166">
        <v>4536</v>
      </c>
      <c r="B112" s="209" t="s">
        <v>326</v>
      </c>
      <c r="C112" s="176"/>
      <c r="D112" s="371"/>
      <c r="E112" s="372"/>
      <c r="F112" s="354" t="s">
        <v>601</v>
      </c>
      <c r="G112" s="1"/>
    </row>
    <row r="113" spans="1:7" ht="12.75">
      <c r="A113" s="166">
        <v>4537</v>
      </c>
      <c r="B113" s="209" t="s">
        <v>327</v>
      </c>
      <c r="C113" s="176"/>
      <c r="D113" s="371"/>
      <c r="E113" s="372"/>
      <c r="F113" s="354" t="s">
        <v>601</v>
      </c>
      <c r="G113" s="1"/>
    </row>
    <row r="114" spans="1:7" ht="13.5" thickBot="1">
      <c r="A114" s="169">
        <v>4538</v>
      </c>
      <c r="B114" s="210" t="s">
        <v>329</v>
      </c>
      <c r="C114" s="183"/>
      <c r="D114" s="485"/>
      <c r="E114" s="486"/>
      <c r="F114" s="359" t="s">
        <v>601</v>
      </c>
      <c r="G114" s="1"/>
    </row>
    <row r="115" spans="1:7" ht="24.75" thickBot="1">
      <c r="A115" s="165">
        <v>4540</v>
      </c>
      <c r="B115" s="211" t="s">
        <v>192</v>
      </c>
      <c r="C115" s="174" t="s">
        <v>592</v>
      </c>
      <c r="D115" s="476"/>
      <c r="E115" s="480"/>
      <c r="F115" s="360" t="s">
        <v>601</v>
      </c>
      <c r="G115" s="1"/>
    </row>
    <row r="116" spans="1:7" ht="12.75">
      <c r="A116" s="163"/>
      <c r="B116" s="212" t="s">
        <v>318</v>
      </c>
      <c r="C116" s="161"/>
      <c r="D116" s="474"/>
      <c r="E116" s="473"/>
      <c r="F116" s="354"/>
      <c r="G116" s="1"/>
    </row>
    <row r="117" spans="1:7" ht="38.25" customHeight="1">
      <c r="A117" s="166">
        <v>4541</v>
      </c>
      <c r="B117" s="213" t="s">
        <v>485</v>
      </c>
      <c r="C117" s="176" t="s">
        <v>487</v>
      </c>
      <c r="D117" s="371"/>
      <c r="E117" s="487"/>
      <c r="F117" s="354" t="s">
        <v>601</v>
      </c>
      <c r="G117" s="1"/>
    </row>
    <row r="118" spans="1:7" ht="38.25" customHeight="1">
      <c r="A118" s="166">
        <v>4542</v>
      </c>
      <c r="B118" s="207" t="s">
        <v>486</v>
      </c>
      <c r="C118" s="176" t="s">
        <v>488</v>
      </c>
      <c r="D118" s="371"/>
      <c r="E118" s="487"/>
      <c r="F118" s="354" t="s">
        <v>601</v>
      </c>
      <c r="G118" s="1"/>
    </row>
    <row r="119" spans="1:7" ht="14.25" customHeight="1" thickBot="1">
      <c r="A119" s="167">
        <v>4543</v>
      </c>
      <c r="B119" s="214" t="s">
        <v>193</v>
      </c>
      <c r="C119" s="179" t="s">
        <v>489</v>
      </c>
      <c r="D119" s="482"/>
      <c r="E119" s="488"/>
      <c r="F119" s="357" t="s">
        <v>601</v>
      </c>
      <c r="G119" s="1"/>
    </row>
    <row r="120" spans="1:7" ht="12.75">
      <c r="A120" s="169"/>
      <c r="B120" s="209" t="s">
        <v>319</v>
      </c>
      <c r="C120" s="176"/>
      <c r="D120" s="371"/>
      <c r="E120" s="372"/>
      <c r="F120" s="354"/>
      <c r="G120" s="1"/>
    </row>
    <row r="121" spans="1:7" ht="15" customHeight="1">
      <c r="A121" s="169">
        <v>4544</v>
      </c>
      <c r="B121" s="209" t="s">
        <v>194</v>
      </c>
      <c r="C121" s="176"/>
      <c r="D121" s="371"/>
      <c r="E121" s="372"/>
      <c r="F121" s="354" t="s">
        <v>601</v>
      </c>
      <c r="G121" s="1"/>
    </row>
    <row r="122" spans="1:7" ht="12.75">
      <c r="A122" s="169"/>
      <c r="B122" s="209" t="s">
        <v>325</v>
      </c>
      <c r="C122" s="176"/>
      <c r="D122" s="371"/>
      <c r="E122" s="372"/>
      <c r="F122" s="354"/>
      <c r="G122" s="1"/>
    </row>
    <row r="123" spans="1:7" ht="21" customHeight="1">
      <c r="A123" s="222">
        <v>4545</v>
      </c>
      <c r="B123" s="221" t="s">
        <v>324</v>
      </c>
      <c r="C123" s="176"/>
      <c r="D123" s="371"/>
      <c r="E123" s="372"/>
      <c r="F123" s="354" t="s">
        <v>601</v>
      </c>
      <c r="G123" s="1"/>
    </row>
    <row r="124" spans="1:7" ht="12.75">
      <c r="A124" s="166">
        <v>4546</v>
      </c>
      <c r="B124" s="215" t="s">
        <v>328</v>
      </c>
      <c r="C124" s="176"/>
      <c r="D124" s="371"/>
      <c r="E124" s="372"/>
      <c r="F124" s="354" t="s">
        <v>601</v>
      </c>
      <c r="G124" s="1"/>
    </row>
    <row r="125" spans="1:7" ht="12.75">
      <c r="A125" s="166">
        <v>4547</v>
      </c>
      <c r="B125" s="209" t="s">
        <v>327</v>
      </c>
      <c r="C125" s="176"/>
      <c r="D125" s="371"/>
      <c r="E125" s="372"/>
      <c r="F125" s="354" t="s">
        <v>601</v>
      </c>
      <c r="G125" s="1"/>
    </row>
    <row r="126" spans="1:7" ht="13.5" thickBot="1">
      <c r="A126" s="169">
        <v>4548</v>
      </c>
      <c r="B126" s="210" t="s">
        <v>329</v>
      </c>
      <c r="C126" s="183"/>
      <c r="D126" s="485"/>
      <c r="E126" s="486"/>
      <c r="F126" s="354" t="s">
        <v>601</v>
      </c>
      <c r="G126" s="1"/>
    </row>
    <row r="127" spans="1:7" ht="24.75" customHeight="1" thickBot="1">
      <c r="A127" s="165">
        <v>4600</v>
      </c>
      <c r="B127" s="211" t="s">
        <v>225</v>
      </c>
      <c r="C127" s="174" t="s">
        <v>592</v>
      </c>
      <c r="D127" s="478">
        <f>E127</f>
        <v>13900</v>
      </c>
      <c r="E127" s="479">
        <f>E129</f>
        <v>13900</v>
      </c>
      <c r="F127" s="356" t="s">
        <v>601</v>
      </c>
      <c r="G127" s="1"/>
    </row>
    <row r="128" spans="1:7" ht="13.5" thickBot="1">
      <c r="A128" s="285"/>
      <c r="B128" s="289" t="s">
        <v>319</v>
      </c>
      <c r="C128" s="172"/>
      <c r="D128" s="478"/>
      <c r="E128" s="479"/>
      <c r="F128" s="352"/>
      <c r="G128" s="1"/>
    </row>
    <row r="129" spans="1:7" ht="12.75">
      <c r="A129" s="308">
        <v>4610</v>
      </c>
      <c r="B129" s="287" t="s">
        <v>350</v>
      </c>
      <c r="C129" s="301"/>
      <c r="D129" s="489">
        <f>E129</f>
        <v>13900</v>
      </c>
      <c r="E129" s="490">
        <f>E133</f>
        <v>13900</v>
      </c>
      <c r="F129" s="363" t="s">
        <v>602</v>
      </c>
      <c r="G129" s="1"/>
    </row>
    <row r="130" spans="1:7" ht="12.75">
      <c r="A130" s="284"/>
      <c r="B130" s="293" t="s">
        <v>319</v>
      </c>
      <c r="C130" s="302"/>
      <c r="D130" s="371"/>
      <c r="E130" s="372"/>
      <c r="F130" s="355"/>
      <c r="G130" s="1"/>
    </row>
    <row r="131" spans="1:7" ht="25.5">
      <c r="A131" s="284">
        <v>4610</v>
      </c>
      <c r="B131" s="312" t="s">
        <v>227</v>
      </c>
      <c r="C131" s="303" t="s">
        <v>226</v>
      </c>
      <c r="D131" s="474"/>
      <c r="E131" s="473"/>
      <c r="F131" s="355" t="s">
        <v>601</v>
      </c>
      <c r="G131" s="1"/>
    </row>
    <row r="132" spans="1:7" ht="26.25" thickBot="1">
      <c r="A132" s="284">
        <v>4620</v>
      </c>
      <c r="B132" s="294" t="s">
        <v>354</v>
      </c>
      <c r="C132" s="303" t="s">
        <v>351</v>
      </c>
      <c r="D132" s="474"/>
      <c r="E132" s="473"/>
      <c r="F132" s="355" t="s">
        <v>601</v>
      </c>
      <c r="G132" s="1"/>
    </row>
    <row r="133" spans="1:7" ht="23.25" customHeight="1" thickBot="1">
      <c r="A133" s="290">
        <v>4630</v>
      </c>
      <c r="B133" s="295" t="s">
        <v>353</v>
      </c>
      <c r="C133" s="304" t="s">
        <v>592</v>
      </c>
      <c r="D133" s="474">
        <f>E133</f>
        <v>13900</v>
      </c>
      <c r="E133" s="473">
        <f>E138+E136</f>
        <v>13900</v>
      </c>
      <c r="F133" s="355" t="s">
        <v>601</v>
      </c>
      <c r="G133" s="1"/>
    </row>
    <row r="134" spans="1:7" ht="13.5" thickBot="1">
      <c r="A134" s="290"/>
      <c r="B134" s="296" t="s">
        <v>318</v>
      </c>
      <c r="C134" s="304"/>
      <c r="D134" s="474"/>
      <c r="E134" s="473"/>
      <c r="F134" s="355"/>
      <c r="G134" s="1"/>
    </row>
    <row r="135" spans="1:7" ht="12.75">
      <c r="A135" s="291">
        <v>4631</v>
      </c>
      <c r="B135" s="297" t="s">
        <v>493</v>
      </c>
      <c r="C135" s="305" t="s">
        <v>490</v>
      </c>
      <c r="D135" s="371"/>
      <c r="E135" s="372"/>
      <c r="F135" s="355" t="s">
        <v>601</v>
      </c>
      <c r="G135" s="1"/>
    </row>
    <row r="136" spans="1:7" ht="25.5" customHeight="1">
      <c r="A136" s="291">
        <v>4632</v>
      </c>
      <c r="B136" s="298" t="s">
        <v>494</v>
      </c>
      <c r="C136" s="305" t="s">
        <v>491</v>
      </c>
      <c r="D136" s="371"/>
      <c r="E136" s="372"/>
      <c r="F136" s="355" t="s">
        <v>601</v>
      </c>
      <c r="G136" s="1"/>
    </row>
    <row r="137" spans="1:7" ht="17.25" customHeight="1">
      <c r="A137" s="291">
        <v>4633</v>
      </c>
      <c r="B137" s="297" t="s">
        <v>495</v>
      </c>
      <c r="C137" s="305" t="s">
        <v>492</v>
      </c>
      <c r="D137" s="371"/>
      <c r="E137" s="372"/>
      <c r="F137" s="355" t="s">
        <v>601</v>
      </c>
      <c r="G137" s="1"/>
    </row>
    <row r="138" spans="1:7" ht="14.25" customHeight="1">
      <c r="A138" s="291">
        <v>4634</v>
      </c>
      <c r="B138" s="297" t="s">
        <v>496</v>
      </c>
      <c r="C138" s="305" t="s">
        <v>158</v>
      </c>
      <c r="D138" s="371">
        <f>E138</f>
        <v>13900</v>
      </c>
      <c r="E138" s="372">
        <f>'[1]2019'!$AQ$41+900</f>
        <v>13900</v>
      </c>
      <c r="F138" s="355" t="s">
        <v>601</v>
      </c>
      <c r="G138" s="1"/>
    </row>
    <row r="139" spans="1:7" ht="13.5" thickBot="1">
      <c r="A139" s="291">
        <v>4640</v>
      </c>
      <c r="B139" s="299" t="s">
        <v>352</v>
      </c>
      <c r="C139" s="306" t="s">
        <v>592</v>
      </c>
      <c r="D139" s="371"/>
      <c r="E139" s="372"/>
      <c r="F139" s="355" t="s">
        <v>601</v>
      </c>
      <c r="G139" s="1"/>
    </row>
    <row r="140" spans="1:7" ht="13.5" thickBot="1">
      <c r="A140" s="290"/>
      <c r="B140" s="296" t="s">
        <v>318</v>
      </c>
      <c r="C140" s="304"/>
      <c r="D140" s="474"/>
      <c r="E140" s="473"/>
      <c r="F140" s="354"/>
      <c r="G140" s="1"/>
    </row>
    <row r="141" spans="1:7" ht="13.5" thickBot="1">
      <c r="A141" s="292">
        <v>4641</v>
      </c>
      <c r="B141" s="300" t="s">
        <v>497</v>
      </c>
      <c r="C141" s="307" t="s">
        <v>498</v>
      </c>
      <c r="D141" s="482"/>
      <c r="E141" s="483"/>
      <c r="F141" s="357" t="s">
        <v>601</v>
      </c>
      <c r="G141" s="1"/>
    </row>
    <row r="142" spans="1:7" ht="13.5" customHeight="1" thickBot="1">
      <c r="A142" s="164">
        <v>4700</v>
      </c>
      <c r="B142" s="216" t="s">
        <v>195</v>
      </c>
      <c r="C142" s="174" t="s">
        <v>592</v>
      </c>
      <c r="D142" s="503">
        <f>E142</f>
        <v>2904.4100000000035</v>
      </c>
      <c r="E142" s="499">
        <f>E144+E148+E167</f>
        <v>2904.4100000000035</v>
      </c>
      <c r="F142" s="356"/>
      <c r="G142" s="1"/>
    </row>
    <row r="143" spans="1:7" ht="13.5" thickBot="1">
      <c r="A143" s="164"/>
      <c r="B143" s="187" t="s">
        <v>319</v>
      </c>
      <c r="C143" s="172"/>
      <c r="D143" s="476"/>
      <c r="E143" s="475"/>
      <c r="F143" s="352"/>
      <c r="G143" s="1"/>
    </row>
    <row r="144" spans="1:7" ht="22.5" customHeight="1" thickBot="1">
      <c r="A144" s="163">
        <v>4710</v>
      </c>
      <c r="B144" s="194" t="s">
        <v>196</v>
      </c>
      <c r="C144" s="161" t="s">
        <v>592</v>
      </c>
      <c r="D144" s="491">
        <f>E144</f>
        <v>600</v>
      </c>
      <c r="E144" s="492">
        <f>E147</f>
        <v>600</v>
      </c>
      <c r="F144" s="354" t="s">
        <v>601</v>
      </c>
      <c r="G144" s="1"/>
    </row>
    <row r="145" spans="1:7" ht="13.5" thickBot="1">
      <c r="A145" s="163"/>
      <c r="B145" s="187" t="s">
        <v>318</v>
      </c>
      <c r="C145" s="161"/>
      <c r="D145" s="474"/>
      <c r="E145" s="473"/>
      <c r="F145" s="354"/>
      <c r="G145" s="1"/>
    </row>
    <row r="146" spans="1:7" ht="51" customHeight="1">
      <c r="A146" s="166">
        <v>4711</v>
      </c>
      <c r="B146" s="190" t="s">
        <v>228</v>
      </c>
      <c r="C146" s="176" t="s">
        <v>499</v>
      </c>
      <c r="D146" s="371"/>
      <c r="E146" s="372"/>
      <c r="F146" s="355" t="s">
        <v>601</v>
      </c>
      <c r="G146" s="1"/>
    </row>
    <row r="147" spans="1:7" ht="29.25" customHeight="1" thickBot="1">
      <c r="A147" s="167">
        <v>4712</v>
      </c>
      <c r="B147" s="199" t="s">
        <v>515</v>
      </c>
      <c r="C147" s="179" t="s">
        <v>500</v>
      </c>
      <c r="D147" s="482">
        <f>E147</f>
        <v>600</v>
      </c>
      <c r="E147" s="483">
        <f>'[1]2019'!$AR$38</f>
        <v>600</v>
      </c>
      <c r="F147" s="357" t="s">
        <v>601</v>
      </c>
      <c r="G147" s="1"/>
    </row>
    <row r="148" spans="1:7" ht="50.25" customHeight="1" thickBot="1">
      <c r="A148" s="163">
        <v>4720</v>
      </c>
      <c r="B148" s="200" t="s">
        <v>197</v>
      </c>
      <c r="C148" s="364" t="s">
        <v>601</v>
      </c>
      <c r="D148" s="491">
        <f>E148</f>
        <v>606</v>
      </c>
      <c r="E148" s="492">
        <f>E151+E152</f>
        <v>606</v>
      </c>
      <c r="F148" s="357" t="s">
        <v>601</v>
      </c>
      <c r="G148" s="1"/>
    </row>
    <row r="149" spans="1:7" ht="13.5" thickBot="1">
      <c r="A149" s="163"/>
      <c r="B149" s="187" t="s">
        <v>318</v>
      </c>
      <c r="C149" s="161"/>
      <c r="D149" s="474"/>
      <c r="E149" s="473"/>
      <c r="F149" s="354"/>
      <c r="G149" s="1"/>
    </row>
    <row r="150" spans="1:7" ht="15.75" customHeight="1">
      <c r="A150" s="166">
        <v>4721</v>
      </c>
      <c r="B150" s="197" t="s">
        <v>385</v>
      </c>
      <c r="C150" s="176" t="s">
        <v>516</v>
      </c>
      <c r="D150" s="371"/>
      <c r="E150" s="372"/>
      <c r="F150" s="355" t="s">
        <v>601</v>
      </c>
      <c r="G150" s="1"/>
    </row>
    <row r="151" spans="1:7" ht="12.75">
      <c r="A151" s="166">
        <v>4722</v>
      </c>
      <c r="B151" s="197" t="s">
        <v>386</v>
      </c>
      <c r="C151" s="184">
        <v>4822</v>
      </c>
      <c r="D151" s="371"/>
      <c r="E151" s="372"/>
      <c r="F151" s="355" t="s">
        <v>601</v>
      </c>
      <c r="G151" s="1"/>
    </row>
    <row r="152" spans="1:7" ht="12.75">
      <c r="A152" s="166">
        <v>4723</v>
      </c>
      <c r="B152" s="197" t="s">
        <v>519</v>
      </c>
      <c r="C152" s="176" t="s">
        <v>517</v>
      </c>
      <c r="D152" s="371">
        <f>E152</f>
        <v>606</v>
      </c>
      <c r="E152" s="372">
        <f>'[1]2019'!$AT$26+'[1]2019'!$AT$29+46+60</f>
        <v>606</v>
      </c>
      <c r="F152" s="355" t="s">
        <v>601</v>
      </c>
      <c r="G152" s="1"/>
    </row>
    <row r="153" spans="1:7" ht="24.75" thickBot="1">
      <c r="A153" s="167">
        <v>4724</v>
      </c>
      <c r="B153" s="199" t="s">
        <v>520</v>
      </c>
      <c r="C153" s="179" t="s">
        <v>518</v>
      </c>
      <c r="D153" s="482"/>
      <c r="E153" s="483"/>
      <c r="F153" s="357" t="s">
        <v>601</v>
      </c>
      <c r="G153" s="1"/>
    </row>
    <row r="154" spans="1:7" ht="24.75" thickBot="1">
      <c r="A154" s="163">
        <v>4730</v>
      </c>
      <c r="B154" s="200" t="s">
        <v>198</v>
      </c>
      <c r="C154" s="161" t="s">
        <v>592</v>
      </c>
      <c r="D154" s="474"/>
      <c r="E154" s="473"/>
      <c r="F154" s="354" t="s">
        <v>601</v>
      </c>
      <c r="G154" s="1"/>
    </row>
    <row r="155" spans="1:7" ht="13.5" thickBot="1">
      <c r="A155" s="163"/>
      <c r="B155" s="187" t="s">
        <v>318</v>
      </c>
      <c r="C155" s="161"/>
      <c r="D155" s="474"/>
      <c r="E155" s="473"/>
      <c r="F155" s="354"/>
      <c r="G155" s="1"/>
    </row>
    <row r="156" spans="1:7" ht="24">
      <c r="A156" s="166">
        <v>4731</v>
      </c>
      <c r="B156" s="205" t="s">
        <v>481</v>
      </c>
      <c r="C156" s="176" t="s">
        <v>521</v>
      </c>
      <c r="D156" s="371"/>
      <c r="E156" s="372"/>
      <c r="F156" s="355" t="s">
        <v>601</v>
      </c>
      <c r="G156" s="1"/>
    </row>
    <row r="157" spans="1:7" ht="36.75" thickBot="1">
      <c r="A157" s="166">
        <v>4740</v>
      </c>
      <c r="B157" s="217" t="s">
        <v>199</v>
      </c>
      <c r="C157" s="177" t="s">
        <v>592</v>
      </c>
      <c r="D157" s="371"/>
      <c r="E157" s="372"/>
      <c r="F157" s="355" t="s">
        <v>601</v>
      </c>
      <c r="G157" s="1"/>
    </row>
    <row r="158" spans="1:7" ht="13.5" thickBot="1">
      <c r="A158" s="163"/>
      <c r="B158" s="187" t="s">
        <v>318</v>
      </c>
      <c r="C158" s="161"/>
      <c r="D158" s="474"/>
      <c r="E158" s="473"/>
      <c r="F158" s="354"/>
      <c r="G158" s="1"/>
    </row>
    <row r="159" spans="1:7" ht="27.75" customHeight="1">
      <c r="A159" s="166">
        <v>4741</v>
      </c>
      <c r="B159" s="197" t="s">
        <v>387</v>
      </c>
      <c r="C159" s="176" t="s">
        <v>522</v>
      </c>
      <c r="D159" s="371"/>
      <c r="E159" s="372"/>
      <c r="F159" s="355" t="s">
        <v>601</v>
      </c>
      <c r="G159" s="1"/>
    </row>
    <row r="160" spans="1:7" ht="27" customHeight="1" thickBot="1">
      <c r="A160" s="167">
        <v>4742</v>
      </c>
      <c r="B160" s="199" t="s">
        <v>525</v>
      </c>
      <c r="C160" s="179" t="s">
        <v>523</v>
      </c>
      <c r="D160" s="482"/>
      <c r="E160" s="483"/>
      <c r="F160" s="357" t="s">
        <v>601</v>
      </c>
      <c r="G160" s="1"/>
    </row>
    <row r="161" spans="1:7" ht="39.75" customHeight="1" thickBot="1">
      <c r="A161" s="163">
        <v>4750</v>
      </c>
      <c r="B161" s="200" t="s">
        <v>200</v>
      </c>
      <c r="C161" s="161" t="s">
        <v>592</v>
      </c>
      <c r="D161" s="474"/>
      <c r="E161" s="473"/>
      <c r="F161" s="354" t="s">
        <v>601</v>
      </c>
      <c r="G161" s="1"/>
    </row>
    <row r="162" spans="1:7" ht="13.5" thickBot="1">
      <c r="A162" s="163"/>
      <c r="B162" s="187" t="s">
        <v>318</v>
      </c>
      <c r="C162" s="161"/>
      <c r="D162" s="474"/>
      <c r="E162" s="473"/>
      <c r="F162" s="354"/>
      <c r="G162" s="1"/>
    </row>
    <row r="163" spans="1:7" ht="39.75" customHeight="1" thickBot="1">
      <c r="A163" s="167">
        <v>4751</v>
      </c>
      <c r="B163" s="199" t="s">
        <v>526</v>
      </c>
      <c r="C163" s="179" t="s">
        <v>527</v>
      </c>
      <c r="D163" s="482"/>
      <c r="E163" s="483"/>
      <c r="F163" s="357" t="s">
        <v>601</v>
      </c>
      <c r="G163" s="1"/>
    </row>
    <row r="164" spans="1:7" ht="12.75" customHeight="1" thickBot="1">
      <c r="A164" s="163">
        <v>4760</v>
      </c>
      <c r="B164" s="218" t="s">
        <v>161</v>
      </c>
      <c r="C164" s="161" t="s">
        <v>592</v>
      </c>
      <c r="D164" s="474"/>
      <c r="E164" s="473"/>
      <c r="F164" s="354" t="s">
        <v>601</v>
      </c>
      <c r="G164" s="1"/>
    </row>
    <row r="165" spans="1:7" ht="13.5" thickBot="1">
      <c r="A165" s="163"/>
      <c r="B165" s="187" t="s">
        <v>318</v>
      </c>
      <c r="C165" s="161"/>
      <c r="D165" s="474"/>
      <c r="E165" s="473"/>
      <c r="F165" s="354"/>
      <c r="G165" s="1"/>
    </row>
    <row r="166" spans="1:7" ht="17.25" customHeight="1">
      <c r="A166" s="166">
        <v>4761</v>
      </c>
      <c r="B166" s="197" t="s">
        <v>529</v>
      </c>
      <c r="C166" s="176" t="s">
        <v>528</v>
      </c>
      <c r="D166" s="371"/>
      <c r="E166" s="372"/>
      <c r="F166" s="355" t="s">
        <v>601</v>
      </c>
      <c r="G166" s="1"/>
    </row>
    <row r="167" spans="1:7" ht="13.5" customHeight="1" thickBot="1">
      <c r="A167" s="170">
        <v>4770</v>
      </c>
      <c r="B167" s="201" t="s">
        <v>168</v>
      </c>
      <c r="C167" s="177" t="s">
        <v>592</v>
      </c>
      <c r="D167" s="506">
        <f>E167+F167</f>
        <v>1698.4100000000035</v>
      </c>
      <c r="E167" s="507">
        <f>E169</f>
        <v>1698.4100000000035</v>
      </c>
      <c r="F167" s="355">
        <f>F169</f>
        <v>0</v>
      </c>
      <c r="G167" s="1"/>
    </row>
    <row r="168" spans="1:7" ht="13.5" thickBot="1">
      <c r="A168" s="163"/>
      <c r="B168" s="187" t="s">
        <v>318</v>
      </c>
      <c r="C168" s="161"/>
      <c r="D168" s="504"/>
      <c r="E168" s="501"/>
      <c r="F168" s="354"/>
      <c r="G168" s="1"/>
    </row>
    <row r="169" spans="1:7" ht="12.75">
      <c r="A169" s="170">
        <v>4771</v>
      </c>
      <c r="B169" s="197" t="s">
        <v>534</v>
      </c>
      <c r="C169" s="176" t="s">
        <v>530</v>
      </c>
      <c r="D169" s="505">
        <f>E169+F169</f>
        <v>1698.4100000000035</v>
      </c>
      <c r="E169" s="498">
        <f>'[1]2019'!$AV$43+64.3+4000-56257.6</f>
        <v>1698.4100000000035</v>
      </c>
      <c r="F169" s="355"/>
      <c r="G169" s="1"/>
    </row>
    <row r="170" spans="1:7" ht="36.75" thickBot="1">
      <c r="A170" s="171">
        <v>4772</v>
      </c>
      <c r="B170" s="223" t="s">
        <v>355</v>
      </c>
      <c r="C170" s="161" t="s">
        <v>592</v>
      </c>
      <c r="D170" s="451"/>
      <c r="E170" s="452"/>
      <c r="F170" s="358"/>
      <c r="G170" s="1"/>
    </row>
    <row r="171" spans="1:7" s="155" customFormat="1" ht="56.25" customHeight="1" thickBot="1">
      <c r="A171" s="165">
        <v>5000</v>
      </c>
      <c r="B171" s="262" t="s">
        <v>798</v>
      </c>
      <c r="C171" s="174" t="s">
        <v>592</v>
      </c>
      <c r="D171" s="508">
        <f>F171</f>
        <v>142438.30000000002</v>
      </c>
      <c r="E171" s="509" t="s">
        <v>601</v>
      </c>
      <c r="F171" s="510">
        <f>F173+F191+F197+F200</f>
        <v>142438.30000000002</v>
      </c>
      <c r="G171" s="350"/>
    </row>
    <row r="172" spans="1:7" ht="13.5" thickBot="1">
      <c r="A172" s="164"/>
      <c r="B172" s="187" t="s">
        <v>319</v>
      </c>
      <c r="C172" s="172"/>
      <c r="D172" s="370"/>
      <c r="E172" s="500"/>
      <c r="F172" s="511"/>
      <c r="G172" s="1"/>
    </row>
    <row r="173" spans="1:7" ht="23.25" thickBot="1">
      <c r="A173" s="163">
        <v>5100</v>
      </c>
      <c r="B173" s="219" t="s">
        <v>796</v>
      </c>
      <c r="C173" s="161" t="s">
        <v>592</v>
      </c>
      <c r="D173" s="512">
        <f>F173</f>
        <v>142438.30000000002</v>
      </c>
      <c r="E173" s="513" t="s">
        <v>601</v>
      </c>
      <c r="F173" s="510">
        <f>F175+F180+F185</f>
        <v>142438.30000000002</v>
      </c>
      <c r="G173" s="1"/>
    </row>
    <row r="174" spans="1:7" ht="13.5" thickBot="1">
      <c r="A174" s="309"/>
      <c r="B174" s="212" t="s">
        <v>319</v>
      </c>
      <c r="C174" s="288"/>
      <c r="D174" s="514"/>
      <c r="E174" s="515"/>
      <c r="F174" s="516"/>
      <c r="G174" s="1"/>
    </row>
    <row r="175" spans="1:7" ht="14.25" customHeight="1" thickBot="1">
      <c r="A175" s="163">
        <v>5110</v>
      </c>
      <c r="B175" s="200" t="s">
        <v>201</v>
      </c>
      <c r="C175" s="161" t="s">
        <v>592</v>
      </c>
      <c r="D175" s="504">
        <f>F175</f>
        <v>78594.1</v>
      </c>
      <c r="E175" s="509" t="s">
        <v>601</v>
      </c>
      <c r="F175" s="517">
        <f>F177+F179</f>
        <v>78594.1</v>
      </c>
      <c r="G175" s="1"/>
    </row>
    <row r="176" spans="1:7" ht="12.75">
      <c r="A176" s="163"/>
      <c r="B176" s="286" t="s">
        <v>318</v>
      </c>
      <c r="C176" s="161"/>
      <c r="D176" s="504"/>
      <c r="E176" s="501"/>
      <c r="F176" s="518"/>
      <c r="G176" s="1"/>
    </row>
    <row r="177" spans="1:7" ht="12.75">
      <c r="A177" s="166">
        <v>5111</v>
      </c>
      <c r="B177" s="219" t="s">
        <v>343</v>
      </c>
      <c r="C177" s="185" t="s">
        <v>531</v>
      </c>
      <c r="D177" s="505">
        <f>F177</f>
        <v>1473</v>
      </c>
      <c r="E177" s="519" t="s">
        <v>601</v>
      </c>
      <c r="F177" s="368">
        <f>473+1000</f>
        <v>1473</v>
      </c>
      <c r="G177" s="1"/>
    </row>
    <row r="178" spans="1:7" ht="20.25" customHeight="1">
      <c r="A178" s="166">
        <v>5112</v>
      </c>
      <c r="B178" s="197" t="s">
        <v>344</v>
      </c>
      <c r="C178" s="185" t="s">
        <v>532</v>
      </c>
      <c r="D178" s="505">
        <f>F178</f>
        <v>0</v>
      </c>
      <c r="E178" s="519" t="s">
        <v>601</v>
      </c>
      <c r="F178" s="368"/>
      <c r="G178" s="1"/>
    </row>
    <row r="179" spans="1:7" ht="26.25" customHeight="1" thickBot="1">
      <c r="A179" s="166">
        <v>5113</v>
      </c>
      <c r="B179" s="197" t="s">
        <v>345</v>
      </c>
      <c r="C179" s="185" t="s">
        <v>533</v>
      </c>
      <c r="D179" s="505">
        <f>F179</f>
        <v>77121.1</v>
      </c>
      <c r="E179" s="519" t="s">
        <v>601</v>
      </c>
      <c r="F179" s="368">
        <f>250+950+1980+16771.1+7850+50270-950</f>
        <v>77121.1</v>
      </c>
      <c r="G179" s="1"/>
    </row>
    <row r="180" spans="1:7" ht="11.25" customHeight="1" thickBot="1">
      <c r="A180" s="166">
        <v>5120</v>
      </c>
      <c r="B180" s="201" t="s">
        <v>202</v>
      </c>
      <c r="C180" s="177" t="s">
        <v>592</v>
      </c>
      <c r="D180" s="505">
        <f>F180</f>
        <v>61245</v>
      </c>
      <c r="E180" s="509" t="s">
        <v>601</v>
      </c>
      <c r="F180" s="368">
        <f>F184+F182+F183</f>
        <v>61245</v>
      </c>
      <c r="G180" s="1"/>
    </row>
    <row r="181" spans="1:7" ht="12.75">
      <c r="A181" s="163"/>
      <c r="B181" s="311" t="s">
        <v>318</v>
      </c>
      <c r="C181" s="161"/>
      <c r="D181" s="504"/>
      <c r="E181" s="501"/>
      <c r="F181" s="518"/>
      <c r="G181" s="1"/>
    </row>
    <row r="182" spans="1:7" ht="12.75">
      <c r="A182" s="166">
        <v>5121</v>
      </c>
      <c r="B182" s="197" t="s">
        <v>340</v>
      </c>
      <c r="C182" s="185" t="s">
        <v>535</v>
      </c>
      <c r="D182" s="505"/>
      <c r="E182" s="519" t="s">
        <v>601</v>
      </c>
      <c r="F182" s="368">
        <v>10825</v>
      </c>
      <c r="G182" s="1"/>
    </row>
    <row r="183" spans="1:7" ht="12.75">
      <c r="A183" s="166">
        <v>5122</v>
      </c>
      <c r="B183" s="197" t="s">
        <v>341</v>
      </c>
      <c r="C183" s="185" t="s">
        <v>536</v>
      </c>
      <c r="D183" s="505">
        <f>F183</f>
        <v>39520</v>
      </c>
      <c r="E183" s="519" t="s">
        <v>601</v>
      </c>
      <c r="F183" s="368">
        <f>'[1]2019'!$BC$31+950</f>
        <v>39520</v>
      </c>
      <c r="G183" s="1"/>
    </row>
    <row r="184" spans="1:7" ht="17.25" customHeight="1" thickBot="1">
      <c r="A184" s="166">
        <v>5123</v>
      </c>
      <c r="B184" s="197" t="s">
        <v>342</v>
      </c>
      <c r="C184" s="185" t="s">
        <v>537</v>
      </c>
      <c r="D184" s="505">
        <f>F184</f>
        <v>10900</v>
      </c>
      <c r="E184" s="519" t="s">
        <v>601</v>
      </c>
      <c r="F184" s="368">
        <f>1500+4000+5400</f>
        <v>10900</v>
      </c>
      <c r="G184" s="1"/>
    </row>
    <row r="185" spans="1:7" ht="14.25" customHeight="1" thickBot="1">
      <c r="A185" s="166">
        <v>5130</v>
      </c>
      <c r="B185" s="201" t="s">
        <v>203</v>
      </c>
      <c r="C185" s="177" t="s">
        <v>592</v>
      </c>
      <c r="D185" s="505">
        <f>F185</f>
        <v>2599.2</v>
      </c>
      <c r="E185" s="509" t="s">
        <v>601</v>
      </c>
      <c r="F185" s="368">
        <f>F187+F188+F190+F189</f>
        <v>2599.2</v>
      </c>
      <c r="G185" s="1"/>
    </row>
    <row r="186" spans="1:7" ht="12.75">
      <c r="A186" s="163"/>
      <c r="B186" s="286" t="s">
        <v>318</v>
      </c>
      <c r="C186" s="161"/>
      <c r="D186" s="504"/>
      <c r="E186" s="501"/>
      <c r="F186" s="518"/>
      <c r="G186" s="1"/>
    </row>
    <row r="187" spans="1:7" ht="17.25" customHeight="1">
      <c r="A187" s="166">
        <v>5131</v>
      </c>
      <c r="B187" s="219" t="s">
        <v>540</v>
      </c>
      <c r="C187" s="185" t="s">
        <v>538</v>
      </c>
      <c r="D187" s="505">
        <f>F187</f>
        <v>599.2</v>
      </c>
      <c r="E187" s="519" t="s">
        <v>601</v>
      </c>
      <c r="F187" s="368">
        <f>'[1]2019'!$AY$39</f>
        <v>599.2</v>
      </c>
      <c r="G187" s="1"/>
    </row>
    <row r="188" spans="1:7" ht="17.25" customHeight="1" thickBot="1">
      <c r="A188" s="166">
        <v>5132</v>
      </c>
      <c r="B188" s="197" t="s">
        <v>337</v>
      </c>
      <c r="C188" s="185" t="s">
        <v>539</v>
      </c>
      <c r="D188" s="505"/>
      <c r="E188" s="519" t="s">
        <v>601</v>
      </c>
      <c r="F188" s="368"/>
      <c r="G188" s="1"/>
    </row>
    <row r="189" spans="1:7" ht="17.25" customHeight="1" thickBot="1">
      <c r="A189" s="166">
        <v>5133</v>
      </c>
      <c r="B189" s="197" t="s">
        <v>338</v>
      </c>
      <c r="C189" s="185" t="s">
        <v>546</v>
      </c>
      <c r="D189" s="371"/>
      <c r="E189" s="365" t="s">
        <v>601</v>
      </c>
      <c r="F189" s="494"/>
      <c r="G189" s="1"/>
    </row>
    <row r="190" spans="1:7" ht="17.25" customHeight="1" thickBot="1">
      <c r="A190" s="166">
        <v>5134</v>
      </c>
      <c r="B190" s="197" t="s">
        <v>339</v>
      </c>
      <c r="C190" s="185" t="s">
        <v>547</v>
      </c>
      <c r="D190" s="505">
        <f>F190</f>
        <v>2000</v>
      </c>
      <c r="E190" s="365" t="s">
        <v>601</v>
      </c>
      <c r="F190" s="494">
        <f>'[1]2019'!$BC$32</f>
        <v>2000</v>
      </c>
      <c r="G190" s="1"/>
    </row>
    <row r="191" spans="1:7" ht="11.25" customHeight="1" thickBot="1">
      <c r="A191" s="166">
        <v>5200</v>
      </c>
      <c r="B191" s="201" t="s">
        <v>160</v>
      </c>
      <c r="C191" s="177" t="s">
        <v>592</v>
      </c>
      <c r="D191" s="371"/>
      <c r="E191" s="361" t="s">
        <v>601</v>
      </c>
      <c r="F191" s="494"/>
      <c r="G191" s="1"/>
    </row>
    <row r="192" spans="1:7" ht="12.75">
      <c r="A192" s="309"/>
      <c r="B192" s="212" t="s">
        <v>319</v>
      </c>
      <c r="C192" s="288"/>
      <c r="D192" s="493"/>
      <c r="E192" s="367"/>
      <c r="F192" s="495"/>
      <c r="G192" s="1"/>
    </row>
    <row r="193" spans="1:7" ht="27" customHeight="1">
      <c r="A193" s="163">
        <v>5211</v>
      </c>
      <c r="B193" s="219" t="s">
        <v>356</v>
      </c>
      <c r="C193" s="310" t="s">
        <v>541</v>
      </c>
      <c r="D193" s="474"/>
      <c r="E193" s="366" t="s">
        <v>601</v>
      </c>
      <c r="F193" s="369"/>
      <c r="G193" s="1"/>
    </row>
    <row r="194" spans="1:7" ht="17.25" customHeight="1">
      <c r="A194" s="166">
        <v>5221</v>
      </c>
      <c r="B194" s="197" t="s">
        <v>357</v>
      </c>
      <c r="C194" s="185" t="s">
        <v>542</v>
      </c>
      <c r="D194" s="371"/>
      <c r="E194" s="361" t="s">
        <v>601</v>
      </c>
      <c r="F194" s="84"/>
      <c r="G194" s="1"/>
    </row>
    <row r="195" spans="1:7" ht="24.75" customHeight="1">
      <c r="A195" s="166">
        <v>5231</v>
      </c>
      <c r="B195" s="197" t="s">
        <v>358</v>
      </c>
      <c r="C195" s="185" t="s">
        <v>543</v>
      </c>
      <c r="D195" s="371"/>
      <c r="E195" s="361" t="s">
        <v>601</v>
      </c>
      <c r="F195" s="84"/>
      <c r="G195" s="1"/>
    </row>
    <row r="196" spans="1:7" ht="17.25" customHeight="1">
      <c r="A196" s="166">
        <v>5241</v>
      </c>
      <c r="B196" s="197" t="s">
        <v>545</v>
      </c>
      <c r="C196" s="185" t="s">
        <v>544</v>
      </c>
      <c r="D196" s="371"/>
      <c r="E196" s="361" t="s">
        <v>601</v>
      </c>
      <c r="F196" s="84"/>
      <c r="G196" s="1"/>
    </row>
    <row r="197" spans="1:7" ht="13.5" thickBot="1">
      <c r="A197" s="166">
        <v>5300</v>
      </c>
      <c r="B197" s="201" t="s">
        <v>204</v>
      </c>
      <c r="C197" s="177" t="s">
        <v>592</v>
      </c>
      <c r="D197" s="371"/>
      <c r="E197" s="361" t="s">
        <v>601</v>
      </c>
      <c r="F197" s="84"/>
      <c r="G197" s="1"/>
    </row>
    <row r="198" spans="1:7" ht="13.5" thickBot="1">
      <c r="A198" s="164"/>
      <c r="B198" s="187" t="s">
        <v>319</v>
      </c>
      <c r="C198" s="172"/>
      <c r="D198" s="476"/>
      <c r="E198" s="351"/>
      <c r="F198" s="352"/>
      <c r="G198" s="1"/>
    </row>
    <row r="199" spans="1:7" ht="13.5" customHeight="1">
      <c r="A199" s="166">
        <v>5311</v>
      </c>
      <c r="B199" s="197" t="s">
        <v>388</v>
      </c>
      <c r="C199" s="185" t="s">
        <v>548</v>
      </c>
      <c r="D199" s="371"/>
      <c r="E199" s="361" t="s">
        <v>601</v>
      </c>
      <c r="F199" s="84"/>
      <c r="G199" s="1"/>
    </row>
    <row r="200" spans="1:7" ht="23.25" thickBot="1">
      <c r="A200" s="166">
        <v>5400</v>
      </c>
      <c r="B200" s="201" t="s">
        <v>205</v>
      </c>
      <c r="C200" s="177" t="s">
        <v>592</v>
      </c>
      <c r="D200" s="371"/>
      <c r="E200" s="361" t="s">
        <v>601</v>
      </c>
      <c r="F200" s="84"/>
      <c r="G200" s="1"/>
    </row>
    <row r="201" spans="1:7" ht="13.5" thickBot="1">
      <c r="A201" s="164"/>
      <c r="B201" s="187" t="s">
        <v>319</v>
      </c>
      <c r="C201" s="172"/>
      <c r="D201" s="476"/>
      <c r="E201" s="351"/>
      <c r="F201" s="352"/>
      <c r="G201" s="1"/>
    </row>
    <row r="202" spans="1:7" ht="12.75">
      <c r="A202" s="166">
        <v>5411</v>
      </c>
      <c r="B202" s="197" t="s">
        <v>389</v>
      </c>
      <c r="C202" s="185" t="s">
        <v>549</v>
      </c>
      <c r="D202" s="371"/>
      <c r="E202" s="361" t="s">
        <v>601</v>
      </c>
      <c r="F202" s="84"/>
      <c r="G202" s="1"/>
    </row>
    <row r="203" spans="1:7" ht="12.75">
      <c r="A203" s="166">
        <v>5421</v>
      </c>
      <c r="B203" s="197" t="s">
        <v>390</v>
      </c>
      <c r="C203" s="185" t="s">
        <v>550</v>
      </c>
      <c r="D203" s="371"/>
      <c r="E203" s="361" t="s">
        <v>601</v>
      </c>
      <c r="F203" s="84"/>
      <c r="G203" s="1"/>
    </row>
    <row r="204" spans="1:7" ht="12.75">
      <c r="A204" s="166">
        <v>5431</v>
      </c>
      <c r="B204" s="197" t="s">
        <v>552</v>
      </c>
      <c r="C204" s="185" t="s">
        <v>551</v>
      </c>
      <c r="D204" s="371"/>
      <c r="E204" s="361" t="s">
        <v>601</v>
      </c>
      <c r="F204" s="84"/>
      <c r="G204" s="1"/>
    </row>
    <row r="205" spans="1:7" ht="13.5" thickBot="1">
      <c r="A205" s="167">
        <v>5441</v>
      </c>
      <c r="B205" s="220" t="s">
        <v>475</v>
      </c>
      <c r="C205" s="186" t="s">
        <v>553</v>
      </c>
      <c r="D205" s="482"/>
      <c r="E205" s="362" t="s">
        <v>601</v>
      </c>
      <c r="F205" s="77"/>
      <c r="G205" s="1"/>
    </row>
    <row r="206" spans="1:6" s="81" customFormat="1" ht="59.25" customHeight="1">
      <c r="A206" s="87" t="s">
        <v>206</v>
      </c>
      <c r="B206" s="90" t="s">
        <v>797</v>
      </c>
      <c r="C206" s="97" t="s">
        <v>592</v>
      </c>
      <c r="D206" s="520">
        <f>F206</f>
        <v>-85393.6</v>
      </c>
      <c r="E206" s="521" t="s">
        <v>591</v>
      </c>
      <c r="F206" s="522">
        <f>F208+F213+F221+F224</f>
        <v>-85393.6</v>
      </c>
    </row>
    <row r="207" spans="1:6" s="81" customFormat="1" ht="12.75">
      <c r="A207" s="87"/>
      <c r="B207" s="91" t="s">
        <v>317</v>
      </c>
      <c r="C207" s="97"/>
      <c r="D207" s="523"/>
      <c r="E207" s="521"/>
      <c r="F207" s="524"/>
    </row>
    <row r="208" spans="1:6" s="1" customFormat="1" ht="28.5">
      <c r="A208" s="88" t="s">
        <v>207</v>
      </c>
      <c r="B208" s="92" t="s">
        <v>208</v>
      </c>
      <c r="C208" s="96" t="s">
        <v>592</v>
      </c>
      <c r="D208" s="505">
        <f>F208</f>
        <v>0</v>
      </c>
      <c r="E208" s="507" t="s">
        <v>591</v>
      </c>
      <c r="F208" s="368">
        <f>F210</f>
        <v>0</v>
      </c>
    </row>
    <row r="209" spans="1:6" s="1" customFormat="1" ht="12.75">
      <c r="A209" s="88"/>
      <c r="B209" s="91" t="s">
        <v>317</v>
      </c>
      <c r="C209" s="96"/>
      <c r="D209" s="505"/>
      <c r="E209" s="507"/>
      <c r="F209" s="368"/>
    </row>
    <row r="210" spans="1:6" s="1" customFormat="1" ht="12.75">
      <c r="A210" s="88" t="s">
        <v>209</v>
      </c>
      <c r="B210" s="93" t="s">
        <v>397</v>
      </c>
      <c r="C210" s="98" t="s">
        <v>391</v>
      </c>
      <c r="D210" s="505">
        <f>F210</f>
        <v>0</v>
      </c>
      <c r="E210" s="507" t="s">
        <v>591</v>
      </c>
      <c r="F210" s="368">
        <v>0</v>
      </c>
    </row>
    <row r="211" spans="1:6" s="50" customFormat="1" ht="12.75">
      <c r="A211" s="88" t="s">
        <v>210</v>
      </c>
      <c r="B211" s="93" t="s">
        <v>396</v>
      </c>
      <c r="C211" s="98" t="s">
        <v>392</v>
      </c>
      <c r="D211" s="525"/>
      <c r="E211" s="507" t="s">
        <v>591</v>
      </c>
      <c r="F211" s="526"/>
    </row>
    <row r="212" spans="1:7" s="1" customFormat="1" ht="13.5" customHeight="1">
      <c r="A212" s="86" t="s">
        <v>211</v>
      </c>
      <c r="B212" s="93" t="s">
        <v>399</v>
      </c>
      <c r="C212" s="98" t="s">
        <v>393</v>
      </c>
      <c r="D212" s="505"/>
      <c r="E212" s="507" t="s">
        <v>591</v>
      </c>
      <c r="F212" s="368"/>
      <c r="G212" s="2"/>
    </row>
    <row r="213" spans="1:7" s="1" customFormat="1" ht="31.5" customHeight="1">
      <c r="A213" s="86" t="s">
        <v>212</v>
      </c>
      <c r="B213" s="92" t="s">
        <v>213</v>
      </c>
      <c r="C213" s="96" t="s">
        <v>592</v>
      </c>
      <c r="D213" s="505"/>
      <c r="E213" s="507" t="s">
        <v>591</v>
      </c>
      <c r="F213" s="368"/>
      <c r="G213" s="2"/>
    </row>
    <row r="214" spans="1:7" s="1" customFormat="1" ht="12.75">
      <c r="A214" s="86"/>
      <c r="B214" s="91" t="s">
        <v>317</v>
      </c>
      <c r="C214" s="96"/>
      <c r="D214" s="505"/>
      <c r="E214" s="507"/>
      <c r="F214" s="368"/>
      <c r="G214" s="2"/>
    </row>
    <row r="215" spans="1:7" s="1" customFormat="1" ht="29.25" customHeight="1">
      <c r="A215" s="86" t="s">
        <v>214</v>
      </c>
      <c r="B215" s="93" t="s">
        <v>382</v>
      </c>
      <c r="C215" s="99" t="s">
        <v>400</v>
      </c>
      <c r="D215" s="505"/>
      <c r="E215" s="507" t="s">
        <v>591</v>
      </c>
      <c r="F215" s="368"/>
      <c r="G215" s="2"/>
    </row>
    <row r="216" spans="1:7" s="1" customFormat="1" ht="25.5">
      <c r="A216" s="86" t="s">
        <v>215</v>
      </c>
      <c r="B216" s="93" t="s">
        <v>216</v>
      </c>
      <c r="C216" s="96" t="s">
        <v>592</v>
      </c>
      <c r="D216" s="505"/>
      <c r="E216" s="507" t="s">
        <v>591</v>
      </c>
      <c r="F216" s="368"/>
      <c r="G216" s="2"/>
    </row>
    <row r="217" spans="1:7" s="1" customFormat="1" ht="12.75">
      <c r="A217" s="86"/>
      <c r="B217" s="91" t="s">
        <v>318</v>
      </c>
      <c r="C217" s="96"/>
      <c r="D217" s="505"/>
      <c r="E217" s="498"/>
      <c r="F217" s="368"/>
      <c r="G217" s="2"/>
    </row>
    <row r="218" spans="1:7" s="1" customFormat="1" ht="12.75">
      <c r="A218" s="86" t="s">
        <v>217</v>
      </c>
      <c r="B218" s="91" t="s">
        <v>379</v>
      </c>
      <c r="C218" s="98" t="s">
        <v>404</v>
      </c>
      <c r="D218" s="505"/>
      <c r="E218" s="507" t="s">
        <v>591</v>
      </c>
      <c r="F218" s="368"/>
      <c r="G218" s="2"/>
    </row>
    <row r="219" spans="1:7" s="1" customFormat="1" ht="25.5">
      <c r="A219" s="85" t="s">
        <v>218</v>
      </c>
      <c r="B219" s="91" t="s">
        <v>378</v>
      </c>
      <c r="C219" s="99" t="s">
        <v>405</v>
      </c>
      <c r="D219" s="505"/>
      <c r="E219" s="507" t="s">
        <v>591</v>
      </c>
      <c r="F219" s="368"/>
      <c r="G219" s="2"/>
    </row>
    <row r="220" spans="1:7" s="1" customFormat="1" ht="25.5">
      <c r="A220" s="86" t="s">
        <v>219</v>
      </c>
      <c r="B220" s="94" t="s">
        <v>377</v>
      </c>
      <c r="C220" s="99" t="s">
        <v>406</v>
      </c>
      <c r="D220" s="505"/>
      <c r="E220" s="507" t="s">
        <v>591</v>
      </c>
      <c r="F220" s="368"/>
      <c r="G220" s="2"/>
    </row>
    <row r="221" spans="1:6" s="1" customFormat="1" ht="28.5">
      <c r="A221" s="86" t="s">
        <v>220</v>
      </c>
      <c r="B221" s="92" t="s">
        <v>221</v>
      </c>
      <c r="C221" s="96" t="s">
        <v>592</v>
      </c>
      <c r="D221" s="505"/>
      <c r="E221" s="507" t="s">
        <v>591</v>
      </c>
      <c r="F221" s="368"/>
    </row>
    <row r="222" spans="1:6" s="1" customFormat="1" ht="12.75">
      <c r="A222" s="86"/>
      <c r="B222" s="91" t="s">
        <v>317</v>
      </c>
      <c r="C222" s="96"/>
      <c r="D222" s="505"/>
      <c r="E222" s="507"/>
      <c r="F222" s="368"/>
    </row>
    <row r="223" spans="1:6" s="1" customFormat="1" ht="12.75">
      <c r="A223" s="85" t="s">
        <v>222</v>
      </c>
      <c r="B223" s="93" t="s">
        <v>380</v>
      </c>
      <c r="C223" s="100" t="s">
        <v>408</v>
      </c>
      <c r="D223" s="505"/>
      <c r="E223" s="507" t="s">
        <v>591</v>
      </c>
      <c r="F223" s="368"/>
    </row>
    <row r="224" spans="1:6" s="1" customFormat="1" ht="42.75">
      <c r="A224" s="86" t="s">
        <v>223</v>
      </c>
      <c r="B224" s="92" t="s">
        <v>229</v>
      </c>
      <c r="C224" s="96" t="s">
        <v>592</v>
      </c>
      <c r="D224" s="505">
        <f>F224</f>
        <v>-85393.6</v>
      </c>
      <c r="E224" s="507" t="s">
        <v>591</v>
      </c>
      <c r="F224" s="368">
        <f>F226</f>
        <v>-85393.6</v>
      </c>
    </row>
    <row r="225" spans="1:6" s="1" customFormat="1" ht="12.75">
      <c r="A225" s="86"/>
      <c r="B225" s="91" t="s">
        <v>317</v>
      </c>
      <c r="C225" s="96"/>
      <c r="D225" s="505"/>
      <c r="E225" s="507"/>
      <c r="F225" s="368"/>
    </row>
    <row r="226" spans="1:6" s="1" customFormat="1" ht="12.75">
      <c r="A226" s="86" t="s">
        <v>224</v>
      </c>
      <c r="B226" s="93" t="s">
        <v>409</v>
      </c>
      <c r="C226" s="98" t="s">
        <v>414</v>
      </c>
      <c r="D226" s="505">
        <f>F226</f>
        <v>-85393.6</v>
      </c>
      <c r="E226" s="507" t="s">
        <v>591</v>
      </c>
      <c r="F226" s="368">
        <f>-40570-20202.5-24621.1</f>
        <v>-85393.6</v>
      </c>
    </row>
    <row r="227" spans="1:6" s="1" customFormat="1" ht="15.75" customHeight="1">
      <c r="A227" s="85" t="s">
        <v>230</v>
      </c>
      <c r="B227" s="93" t="s">
        <v>410</v>
      </c>
      <c r="C227" s="100" t="s">
        <v>415</v>
      </c>
      <c r="D227" s="505"/>
      <c r="E227" s="507" t="s">
        <v>591</v>
      </c>
      <c r="F227" s="368"/>
    </row>
    <row r="228" spans="1:6" s="1" customFormat="1" ht="25.5">
      <c r="A228" s="86" t="s">
        <v>231</v>
      </c>
      <c r="B228" s="93" t="s">
        <v>411</v>
      </c>
      <c r="C228" s="99" t="s">
        <v>416</v>
      </c>
      <c r="D228" s="505"/>
      <c r="E228" s="507" t="s">
        <v>591</v>
      </c>
      <c r="F228" s="368"/>
    </row>
    <row r="229" spans="1:6" s="1" customFormat="1" ht="26.25" thickBot="1">
      <c r="A229" s="89" t="s">
        <v>232</v>
      </c>
      <c r="B229" s="95" t="s">
        <v>381</v>
      </c>
      <c r="C229" s="101" t="s">
        <v>417</v>
      </c>
      <c r="D229" s="502"/>
      <c r="E229" s="527" t="s">
        <v>591</v>
      </c>
      <c r="F229" s="528"/>
    </row>
    <row r="230" spans="1:6" s="28" customFormat="1" ht="12.75">
      <c r="A230" s="27"/>
      <c r="B230" s="31"/>
      <c r="C230" s="66"/>
      <c r="F230" s="29"/>
    </row>
    <row r="231" spans="1:6" s="28" customFormat="1" ht="12.75">
      <c r="A231" s="27"/>
      <c r="B231" s="35"/>
      <c r="C231" s="65"/>
      <c r="F231" s="29"/>
    </row>
    <row r="232" spans="1:6" s="28" customFormat="1" ht="12.75">
      <c r="A232" s="27"/>
      <c r="B232" s="36"/>
      <c r="C232" s="65"/>
      <c r="F232" s="29"/>
    </row>
    <row r="233" spans="1:6" s="28" customFormat="1" ht="12.75">
      <c r="A233" s="27"/>
      <c r="B233" s="37"/>
      <c r="C233" s="68"/>
      <c r="F233" s="29"/>
    </row>
    <row r="234" spans="1:6" s="28" customFormat="1" ht="12.75">
      <c r="A234" s="27"/>
      <c r="B234" s="35"/>
      <c r="C234" s="65"/>
      <c r="F234" s="29"/>
    </row>
    <row r="235" spans="1:6" s="28" customFormat="1" ht="12.75">
      <c r="A235" s="27"/>
      <c r="B235" s="38"/>
      <c r="C235" s="65"/>
      <c r="F235" s="29"/>
    </row>
    <row r="236" spans="1:6" s="28" customFormat="1" ht="12.75">
      <c r="A236" s="27"/>
      <c r="B236" s="38"/>
      <c r="C236" s="65"/>
      <c r="F236" s="29"/>
    </row>
    <row r="237" spans="1:6" s="28" customFormat="1" ht="12.75">
      <c r="A237" s="27"/>
      <c r="B237" s="38"/>
      <c r="C237" s="65"/>
      <c r="F237" s="29"/>
    </row>
    <row r="238" spans="1:6" s="28" customFormat="1" ht="12.75">
      <c r="A238" s="27"/>
      <c r="B238" s="38"/>
      <c r="C238" s="65"/>
      <c r="F238" s="29"/>
    </row>
    <row r="239" spans="1:6" s="28" customFormat="1" ht="12.75">
      <c r="A239" s="27"/>
      <c r="B239" s="37"/>
      <c r="C239" s="68"/>
      <c r="F239" s="29"/>
    </row>
    <row r="240" spans="1:6" s="28" customFormat="1" ht="12.75">
      <c r="A240" s="27"/>
      <c r="B240" s="38"/>
      <c r="C240" s="65"/>
      <c r="F240" s="29"/>
    </row>
    <row r="241" spans="1:6" s="28" customFormat="1" ht="12.75">
      <c r="A241" s="27"/>
      <c r="B241" s="38"/>
      <c r="C241" s="65"/>
      <c r="F241" s="29"/>
    </row>
    <row r="242" spans="1:6" s="28" customFormat="1" ht="12.75">
      <c r="A242" s="27"/>
      <c r="B242" s="38"/>
      <c r="C242" s="65"/>
      <c r="F242" s="29"/>
    </row>
    <row r="243" spans="1:6" s="28" customFormat="1" ht="12.75">
      <c r="A243" s="27"/>
      <c r="B243" s="38"/>
      <c r="C243" s="65"/>
      <c r="F243" s="29"/>
    </row>
    <row r="244" spans="1:6" s="28" customFormat="1" ht="12.75">
      <c r="A244" s="27"/>
      <c r="B244" s="38"/>
      <c r="C244" s="65"/>
      <c r="F244" s="29"/>
    </row>
    <row r="245" spans="1:6" s="28" customFormat="1" ht="12.75">
      <c r="A245" s="27"/>
      <c r="B245" s="38"/>
      <c r="C245" s="65"/>
      <c r="F245" s="29"/>
    </row>
    <row r="246" spans="1:6" s="28" customFormat="1" ht="12.75">
      <c r="A246" s="27"/>
      <c r="B246" s="37"/>
      <c r="C246" s="68"/>
      <c r="F246" s="29"/>
    </row>
    <row r="247" spans="1:6" s="28" customFormat="1" ht="12.75">
      <c r="A247" s="27"/>
      <c r="B247" s="38"/>
      <c r="C247" s="65"/>
      <c r="F247" s="29"/>
    </row>
    <row r="248" spans="1:6" s="28" customFormat="1" ht="12.75">
      <c r="A248" s="27"/>
      <c r="B248" s="35"/>
      <c r="C248" s="65"/>
      <c r="F248" s="29"/>
    </row>
    <row r="249" spans="1:6" s="28" customFormat="1" ht="12.75">
      <c r="A249" s="27"/>
      <c r="B249" s="38"/>
      <c r="C249" s="65"/>
      <c r="F249" s="29"/>
    </row>
    <row r="250" spans="1:6" s="28" customFormat="1" ht="12.75">
      <c r="A250" s="27"/>
      <c r="B250" s="33"/>
      <c r="C250" s="65"/>
      <c r="F250" s="29"/>
    </row>
    <row r="251" spans="1:6" s="28" customFormat="1" ht="12.75">
      <c r="A251" s="27"/>
      <c r="B251" s="37"/>
      <c r="C251" s="68"/>
      <c r="F251" s="29"/>
    </row>
    <row r="252" spans="1:6" s="28" customFormat="1" ht="12.75">
      <c r="A252" s="27"/>
      <c r="B252" s="38"/>
      <c r="C252" s="65"/>
      <c r="F252" s="29"/>
    </row>
    <row r="253" spans="1:6" s="28" customFormat="1" ht="12.75">
      <c r="A253" s="27"/>
      <c r="B253" s="38"/>
      <c r="C253" s="65"/>
      <c r="F253" s="29"/>
    </row>
    <row r="254" spans="1:6" s="28" customFormat="1" ht="12.75">
      <c r="A254" s="27"/>
      <c r="B254" s="37"/>
      <c r="C254" s="68"/>
      <c r="F254" s="29"/>
    </row>
    <row r="255" spans="1:6" s="28" customFormat="1" ht="12.75">
      <c r="A255" s="27"/>
      <c r="B255" s="38"/>
      <c r="C255" s="65"/>
      <c r="F255" s="29"/>
    </row>
    <row r="256" spans="1:6" s="28" customFormat="1" ht="12.75">
      <c r="A256" s="27"/>
      <c r="B256" s="38"/>
      <c r="C256" s="65"/>
      <c r="F256" s="29"/>
    </row>
    <row r="257" spans="1:6" s="28" customFormat="1" ht="12.75">
      <c r="A257" s="27"/>
      <c r="B257" s="33"/>
      <c r="C257" s="65"/>
      <c r="F257" s="29"/>
    </row>
    <row r="258" spans="1:6" s="28" customFormat="1" ht="12.75">
      <c r="A258" s="27"/>
      <c r="B258" s="37"/>
      <c r="C258" s="68"/>
      <c r="F258" s="29"/>
    </row>
    <row r="259" spans="1:6" s="28" customFormat="1" ht="12.75">
      <c r="A259" s="27"/>
      <c r="B259" s="38"/>
      <c r="C259" s="65"/>
      <c r="F259" s="29"/>
    </row>
    <row r="260" spans="1:6" s="28" customFormat="1" ht="12.75">
      <c r="A260" s="27"/>
      <c r="B260" s="38"/>
      <c r="C260" s="65"/>
      <c r="F260" s="29"/>
    </row>
    <row r="261" spans="1:6" s="28" customFormat="1" ht="12.75">
      <c r="A261" s="27"/>
      <c r="B261" s="37"/>
      <c r="C261" s="68"/>
      <c r="F261" s="29"/>
    </row>
    <row r="262" spans="1:6" s="28" customFormat="1" ht="12.75">
      <c r="A262" s="27"/>
      <c r="B262" s="38"/>
      <c r="C262" s="65"/>
      <c r="F262" s="29"/>
    </row>
    <row r="263" spans="1:6" s="28" customFormat="1" ht="12.75">
      <c r="A263" s="27"/>
      <c r="B263" s="38"/>
      <c r="C263" s="65"/>
      <c r="F263" s="29"/>
    </row>
    <row r="264" spans="1:6" s="28" customFormat="1" ht="12.75">
      <c r="A264" s="27"/>
      <c r="B264" s="38"/>
      <c r="C264" s="65"/>
      <c r="F264" s="29"/>
    </row>
    <row r="265" spans="1:6" s="28" customFormat="1" ht="12.75">
      <c r="A265" s="27"/>
      <c r="B265" s="38"/>
      <c r="C265" s="65"/>
      <c r="F265" s="29"/>
    </row>
    <row r="266" spans="1:6" s="28" customFormat="1" ht="12.75">
      <c r="A266" s="27"/>
      <c r="B266" s="38"/>
      <c r="C266" s="65"/>
      <c r="F266" s="29"/>
    </row>
    <row r="267" spans="1:6" s="28" customFormat="1" ht="12.75">
      <c r="A267" s="27"/>
      <c r="B267" s="37"/>
      <c r="C267" s="68"/>
      <c r="F267" s="29"/>
    </row>
    <row r="268" spans="1:6" s="28" customFormat="1" ht="12.75">
      <c r="A268" s="27"/>
      <c r="B268" s="38"/>
      <c r="C268" s="65"/>
      <c r="F268" s="29"/>
    </row>
    <row r="269" spans="1:6" s="28" customFormat="1" ht="12.75">
      <c r="A269" s="27"/>
      <c r="B269" s="38"/>
      <c r="C269" s="65"/>
      <c r="F269" s="29"/>
    </row>
    <row r="270" spans="1:6" s="28" customFormat="1" ht="12.75">
      <c r="A270" s="27"/>
      <c r="B270" s="38"/>
      <c r="C270" s="65"/>
      <c r="F270" s="29"/>
    </row>
    <row r="271" spans="1:6" s="28" customFormat="1" ht="12.75">
      <c r="A271" s="27"/>
      <c r="B271" s="35"/>
      <c r="C271" s="65"/>
      <c r="F271" s="29"/>
    </row>
    <row r="272" spans="1:6" s="28" customFormat="1" ht="12.75">
      <c r="A272" s="27"/>
      <c r="B272" s="35"/>
      <c r="C272" s="65"/>
      <c r="F272" s="29"/>
    </row>
    <row r="273" spans="1:6" s="28" customFormat="1" ht="12.75">
      <c r="A273" s="27"/>
      <c r="B273" s="35"/>
      <c r="C273" s="65"/>
      <c r="F273" s="29"/>
    </row>
    <row r="274" spans="1:6" s="28" customFormat="1" ht="12.75">
      <c r="A274" s="27"/>
      <c r="B274" s="35"/>
      <c r="C274" s="65"/>
      <c r="F274" s="29"/>
    </row>
    <row r="275" spans="1:6" s="28" customFormat="1" ht="12.75">
      <c r="A275" s="27"/>
      <c r="B275" s="35"/>
      <c r="C275" s="65"/>
      <c r="F275" s="29"/>
    </row>
    <row r="276" spans="1:6" s="28" customFormat="1" ht="12.75">
      <c r="A276" s="27"/>
      <c r="B276" s="38"/>
      <c r="C276" s="65"/>
      <c r="F276" s="29"/>
    </row>
    <row r="277" spans="1:6" s="28" customFormat="1" ht="12.75">
      <c r="A277" s="27"/>
      <c r="B277" s="38"/>
      <c r="C277" s="65"/>
      <c r="F277" s="29"/>
    </row>
    <row r="278" spans="1:6" s="28" customFormat="1" ht="12.75">
      <c r="A278" s="27"/>
      <c r="B278" s="38"/>
      <c r="C278" s="65"/>
      <c r="F278" s="29"/>
    </row>
    <row r="279" spans="1:6" s="28" customFormat="1" ht="12.75">
      <c r="A279" s="27"/>
      <c r="B279" s="36"/>
      <c r="C279" s="65"/>
      <c r="F279" s="29"/>
    </row>
    <row r="280" spans="1:6" s="28" customFormat="1" ht="12.75">
      <c r="A280" s="27"/>
      <c r="B280" s="35"/>
      <c r="C280" s="68"/>
      <c r="F280" s="29"/>
    </row>
    <row r="281" spans="1:6" s="28" customFormat="1" ht="65.25" customHeight="1">
      <c r="A281" s="27"/>
      <c r="B281" s="38"/>
      <c r="C281" s="65"/>
      <c r="F281" s="29"/>
    </row>
    <row r="282" spans="1:6" s="28" customFormat="1" ht="39.75" customHeight="1">
      <c r="A282" s="27"/>
      <c r="B282" s="38"/>
      <c r="C282" s="65"/>
      <c r="F282" s="29"/>
    </row>
    <row r="283" spans="1:6" s="28" customFormat="1" ht="12.75">
      <c r="A283" s="27"/>
      <c r="B283" s="38"/>
      <c r="C283" s="65"/>
      <c r="F283" s="29"/>
    </row>
    <row r="284" spans="1:6" s="28" customFormat="1" ht="12.75">
      <c r="A284" s="27"/>
      <c r="B284" s="38"/>
      <c r="C284" s="65"/>
      <c r="F284" s="29"/>
    </row>
    <row r="285" spans="1:6" s="28" customFormat="1" ht="12.75">
      <c r="A285" s="27"/>
      <c r="B285" s="38"/>
      <c r="C285" s="65"/>
      <c r="F285" s="29"/>
    </row>
    <row r="286" spans="1:6" s="28" customFormat="1" ht="12.75">
      <c r="A286" s="27"/>
      <c r="B286" s="38"/>
      <c r="C286" s="65"/>
      <c r="F286" s="29"/>
    </row>
    <row r="287" spans="1:6" s="28" customFormat="1" ht="12.75">
      <c r="A287" s="27"/>
      <c r="B287" s="38"/>
      <c r="C287" s="65"/>
      <c r="F287" s="29"/>
    </row>
    <row r="288" spans="1:6" s="28" customFormat="1" ht="12.75">
      <c r="A288" s="27"/>
      <c r="B288" s="38"/>
      <c r="C288" s="65"/>
      <c r="F288" s="29"/>
    </row>
    <row r="289" spans="1:6" s="28" customFormat="1" ht="12.75">
      <c r="A289" s="27"/>
      <c r="B289" s="38"/>
      <c r="C289" s="65"/>
      <c r="F289" s="29"/>
    </row>
    <row r="290" spans="1:6" s="28" customFormat="1" ht="12.75">
      <c r="A290" s="27"/>
      <c r="B290" s="38"/>
      <c r="C290" s="65"/>
      <c r="F290" s="29"/>
    </row>
    <row r="291" spans="1:6" s="28" customFormat="1" ht="12.75">
      <c r="A291" s="27"/>
      <c r="B291" s="38"/>
      <c r="C291" s="65"/>
      <c r="F291" s="29"/>
    </row>
    <row r="292" spans="1:6" s="28" customFormat="1" ht="12.75">
      <c r="A292" s="27"/>
      <c r="B292" s="38"/>
      <c r="C292" s="65"/>
      <c r="F292" s="29"/>
    </row>
    <row r="293" spans="1:6" s="28" customFormat="1" ht="12.75">
      <c r="A293" s="27"/>
      <c r="B293" s="38"/>
      <c r="C293" s="65"/>
      <c r="F293" s="29"/>
    </row>
    <row r="294" spans="1:6" s="28" customFormat="1" ht="12.75">
      <c r="A294" s="27"/>
      <c r="B294" s="39"/>
      <c r="C294" s="65"/>
      <c r="F294" s="29"/>
    </row>
    <row r="295" spans="1:6" s="28" customFormat="1" ht="12.75">
      <c r="A295" s="27"/>
      <c r="B295" s="38"/>
      <c r="C295" s="65"/>
      <c r="F295" s="29"/>
    </row>
    <row r="296" spans="1:6" s="28" customFormat="1" ht="12.75">
      <c r="A296" s="27"/>
      <c r="B296" s="32"/>
      <c r="C296" s="65"/>
      <c r="F296" s="29"/>
    </row>
    <row r="297" spans="1:6" s="28" customFormat="1" ht="12.75">
      <c r="A297" s="27"/>
      <c r="B297" s="32"/>
      <c r="C297" s="65"/>
      <c r="F297" s="29"/>
    </row>
    <row r="298" spans="1:6" s="28" customFormat="1" ht="12.75">
      <c r="A298" s="27"/>
      <c r="B298" s="32"/>
      <c r="C298" s="67"/>
      <c r="F298" s="29"/>
    </row>
    <row r="299" spans="1:6" s="28" customFormat="1" ht="12.75">
      <c r="A299" s="27"/>
      <c r="B299" s="32"/>
      <c r="C299" s="67"/>
      <c r="F299" s="29"/>
    </row>
    <row r="300" spans="1:6" s="28" customFormat="1" ht="12.75">
      <c r="A300" s="27"/>
      <c r="B300" s="30"/>
      <c r="C300" s="67"/>
      <c r="F300" s="29"/>
    </row>
    <row r="301" spans="1:6" s="28" customFormat="1" ht="12.75">
      <c r="A301" s="27"/>
      <c r="B301" s="38"/>
      <c r="C301" s="65"/>
      <c r="F301" s="29"/>
    </row>
    <row r="302" spans="1:6" s="28" customFormat="1" ht="12.75">
      <c r="A302" s="27"/>
      <c r="B302" s="38"/>
      <c r="C302" s="65"/>
      <c r="F302" s="29"/>
    </row>
    <row r="303" spans="1:6" s="28" customFormat="1" ht="12.75">
      <c r="A303" s="27"/>
      <c r="B303" s="38"/>
      <c r="C303" s="65"/>
      <c r="F303" s="29"/>
    </row>
    <row r="304" spans="1:6" s="28" customFormat="1" ht="12.75">
      <c r="A304" s="27"/>
      <c r="B304" s="38"/>
      <c r="C304" s="65"/>
      <c r="F304" s="29"/>
    </row>
    <row r="305" spans="1:6" s="28" customFormat="1" ht="12.75">
      <c r="A305" s="27"/>
      <c r="B305" s="40"/>
      <c r="C305" s="65"/>
      <c r="F305" s="29"/>
    </row>
    <row r="306" spans="1:6" s="28" customFormat="1" ht="12.75">
      <c r="A306" s="27"/>
      <c r="B306" s="40"/>
      <c r="C306" s="69"/>
      <c r="F306" s="29"/>
    </row>
    <row r="307" spans="1:6" s="28" customFormat="1" ht="12.75">
      <c r="A307" s="27"/>
      <c r="B307" s="41"/>
      <c r="C307" s="69"/>
      <c r="F307" s="29"/>
    </row>
    <row r="308" spans="1:6" s="28" customFormat="1" ht="12.75">
      <c r="A308" s="27"/>
      <c r="B308" s="40"/>
      <c r="C308" s="69"/>
      <c r="F308" s="29"/>
    </row>
    <row r="309" spans="1:6" s="28" customFormat="1" ht="12.75">
      <c r="A309" s="27"/>
      <c r="B309" s="40"/>
      <c r="C309" s="69"/>
      <c r="F309" s="29"/>
    </row>
    <row r="310" spans="1:6" s="28" customFormat="1" ht="12.75">
      <c r="A310" s="27"/>
      <c r="B310" s="40"/>
      <c r="C310" s="69"/>
      <c r="F310" s="29"/>
    </row>
    <row r="311" spans="1:6" s="28" customFormat="1" ht="12.75">
      <c r="A311" s="27"/>
      <c r="B311" s="40"/>
      <c r="C311" s="69"/>
      <c r="F311" s="29"/>
    </row>
    <row r="312" spans="1:6" s="28" customFormat="1" ht="12.75">
      <c r="A312" s="27"/>
      <c r="B312" s="40"/>
      <c r="C312" s="69"/>
      <c r="F312" s="29"/>
    </row>
    <row r="313" spans="1:6" s="28" customFormat="1" ht="12.75">
      <c r="A313" s="27"/>
      <c r="B313" s="40"/>
      <c r="C313" s="69"/>
      <c r="F313" s="29"/>
    </row>
    <row r="314" spans="1:6" s="28" customFormat="1" ht="12.75">
      <c r="A314" s="27"/>
      <c r="B314" s="40"/>
      <c r="C314" s="69"/>
      <c r="F314" s="29"/>
    </row>
    <row r="315" spans="1:6" s="28" customFormat="1" ht="12.75">
      <c r="A315" s="27"/>
      <c r="B315" s="40"/>
      <c r="C315" s="69"/>
      <c r="F315" s="29"/>
    </row>
    <row r="316" spans="1:6" s="28" customFormat="1" ht="12.75">
      <c r="A316" s="27"/>
      <c r="B316" s="40"/>
      <c r="C316" s="69"/>
      <c r="F316" s="29"/>
    </row>
    <row r="317" spans="1:6" s="28" customFormat="1" ht="12.75">
      <c r="A317" s="27"/>
      <c r="B317" s="40"/>
      <c r="C317" s="69"/>
      <c r="F317" s="29"/>
    </row>
    <row r="318" spans="1:6" s="28" customFormat="1" ht="12.75">
      <c r="A318" s="27"/>
      <c r="B318" s="40"/>
      <c r="C318" s="69"/>
      <c r="F318" s="29"/>
    </row>
    <row r="319" spans="1:6" s="28" customFormat="1" ht="12.75">
      <c r="A319" s="27"/>
      <c r="B319" s="40"/>
      <c r="C319" s="69"/>
      <c r="F319" s="29"/>
    </row>
    <row r="320" spans="1:6" s="28" customFormat="1" ht="12.75">
      <c r="A320" s="27"/>
      <c r="B320" s="40"/>
      <c r="C320" s="69"/>
      <c r="F320" s="29"/>
    </row>
    <row r="321" spans="1:6" s="28" customFormat="1" ht="12.75">
      <c r="A321" s="27"/>
      <c r="B321" s="40"/>
      <c r="C321" s="69"/>
      <c r="F321" s="29"/>
    </row>
    <row r="322" spans="1:6" s="28" customFormat="1" ht="12.75">
      <c r="A322" s="27"/>
      <c r="B322" s="40"/>
      <c r="C322" s="69"/>
      <c r="F322" s="29"/>
    </row>
    <row r="323" spans="1:6" s="28" customFormat="1" ht="12.75">
      <c r="A323" s="27"/>
      <c r="B323" s="40"/>
      <c r="C323" s="69"/>
      <c r="F323" s="29"/>
    </row>
    <row r="324" spans="1:6" s="28" customFormat="1" ht="12.75">
      <c r="A324" s="27"/>
      <c r="B324" s="40"/>
      <c r="C324" s="69"/>
      <c r="F324" s="29"/>
    </row>
    <row r="325" spans="1:6" s="28" customFormat="1" ht="12.75">
      <c r="A325" s="27"/>
      <c r="B325" s="40"/>
      <c r="C325" s="69"/>
      <c r="F325" s="29"/>
    </row>
    <row r="326" spans="1:6" s="28" customFormat="1" ht="12.75">
      <c r="A326" s="27"/>
      <c r="B326" s="40"/>
      <c r="C326" s="69"/>
      <c r="F326" s="29"/>
    </row>
    <row r="327" spans="1:6" s="28" customFormat="1" ht="12.75">
      <c r="A327" s="27"/>
      <c r="B327" s="40"/>
      <c r="C327" s="69"/>
      <c r="F327" s="29"/>
    </row>
    <row r="328" spans="1:6" s="28" customFormat="1" ht="12.75">
      <c r="A328" s="27"/>
      <c r="B328" s="40"/>
      <c r="C328" s="69"/>
      <c r="F328" s="29"/>
    </row>
    <row r="329" spans="1:6" s="28" customFormat="1" ht="12.75">
      <c r="A329" s="27"/>
      <c r="B329" s="40"/>
      <c r="C329" s="69"/>
      <c r="F329" s="29"/>
    </row>
    <row r="330" spans="1:6" s="28" customFormat="1" ht="12.75">
      <c r="A330" s="27"/>
      <c r="B330" s="40"/>
      <c r="C330" s="69"/>
      <c r="F330" s="29"/>
    </row>
    <row r="331" spans="1:6" s="28" customFormat="1" ht="12.75">
      <c r="A331" s="27"/>
      <c r="B331" s="40"/>
      <c r="C331" s="69"/>
      <c r="F331" s="29"/>
    </row>
    <row r="332" spans="1:6" s="28" customFormat="1" ht="12.75">
      <c r="A332" s="27"/>
      <c r="B332" s="42"/>
      <c r="C332" s="70"/>
      <c r="F332" s="29"/>
    </row>
    <row r="333" spans="1:6" s="28" customFormat="1" ht="12.75">
      <c r="A333" s="27"/>
      <c r="B333" s="40"/>
      <c r="C333" s="69"/>
      <c r="F333" s="29"/>
    </row>
    <row r="334" spans="1:6" s="28" customFormat="1" ht="12.75">
      <c r="A334" s="27"/>
      <c r="B334" s="40"/>
      <c r="C334" s="69"/>
      <c r="F334" s="29"/>
    </row>
    <row r="335" spans="1:6" s="28" customFormat="1" ht="12.75">
      <c r="A335" s="27"/>
      <c r="B335" s="40"/>
      <c r="C335" s="69"/>
      <c r="F335" s="29"/>
    </row>
    <row r="336" spans="1:6" s="28" customFormat="1" ht="12.75">
      <c r="A336" s="27"/>
      <c r="B336" s="40"/>
      <c r="C336" s="69"/>
      <c r="F336" s="29"/>
    </row>
    <row r="337" spans="1:6" s="28" customFormat="1" ht="12.75">
      <c r="A337" s="27"/>
      <c r="B337" s="40"/>
      <c r="C337" s="69"/>
      <c r="F337" s="29"/>
    </row>
    <row r="338" spans="1:6" s="28" customFormat="1" ht="12.75">
      <c r="A338" s="27"/>
      <c r="B338" s="40"/>
      <c r="C338" s="69"/>
      <c r="F338" s="29"/>
    </row>
    <row r="339" spans="1:6" s="28" customFormat="1" ht="12.75">
      <c r="A339" s="27"/>
      <c r="B339" s="40"/>
      <c r="C339" s="69"/>
      <c r="F339" s="29"/>
    </row>
    <row r="340" spans="1:6" s="28" customFormat="1" ht="12.75">
      <c r="A340" s="27"/>
      <c r="B340" s="40"/>
      <c r="C340" s="69"/>
      <c r="F340" s="29"/>
    </row>
    <row r="341" spans="1:6" s="28" customFormat="1" ht="12.75">
      <c r="A341" s="27"/>
      <c r="B341" s="40"/>
      <c r="C341" s="69"/>
      <c r="F341" s="29"/>
    </row>
    <row r="342" spans="1:6" s="28" customFormat="1" ht="12.75">
      <c r="A342" s="27"/>
      <c r="B342" s="40"/>
      <c r="C342" s="69"/>
      <c r="F342" s="29"/>
    </row>
    <row r="343" spans="1:6" s="28" customFormat="1" ht="12.75">
      <c r="A343" s="27"/>
      <c r="B343" s="40"/>
      <c r="C343" s="69"/>
      <c r="F343" s="29"/>
    </row>
    <row r="344" spans="1:6" s="28" customFormat="1" ht="12.75">
      <c r="A344" s="27"/>
      <c r="B344" s="40"/>
      <c r="C344" s="69"/>
      <c r="F344" s="29"/>
    </row>
    <row r="345" spans="1:6" s="28" customFormat="1" ht="12.75">
      <c r="A345" s="27"/>
      <c r="B345" s="40"/>
      <c r="C345" s="69"/>
      <c r="F345" s="29"/>
    </row>
    <row r="346" spans="1:6" s="28" customFormat="1" ht="12.75">
      <c r="A346" s="27"/>
      <c r="B346" s="40"/>
      <c r="C346" s="69"/>
      <c r="F346" s="29"/>
    </row>
    <row r="347" spans="1:6" s="28" customFormat="1" ht="12.75">
      <c r="A347" s="27"/>
      <c r="B347" s="40"/>
      <c r="C347" s="69"/>
      <c r="F347" s="29"/>
    </row>
    <row r="348" spans="1:6" s="28" customFormat="1" ht="12.75">
      <c r="A348" s="27"/>
      <c r="B348" s="43"/>
      <c r="C348" s="65"/>
      <c r="F348" s="29"/>
    </row>
    <row r="349" spans="1:6" s="28" customFormat="1" ht="12.75">
      <c r="A349" s="27"/>
      <c r="B349" s="32"/>
      <c r="C349" s="67"/>
      <c r="F349" s="29"/>
    </row>
    <row r="350" spans="1:6" s="28" customFormat="1" ht="12.75">
      <c r="A350" s="27"/>
      <c r="B350" s="32"/>
      <c r="C350" s="71"/>
      <c r="F350" s="29"/>
    </row>
    <row r="351" spans="1:6" s="28" customFormat="1" ht="12.75">
      <c r="A351" s="27"/>
      <c r="B351" s="32"/>
      <c r="C351" s="71"/>
      <c r="F351" s="29"/>
    </row>
    <row r="352" spans="1:6" s="28" customFormat="1" ht="12.75">
      <c r="A352" s="27"/>
      <c r="B352" s="32"/>
      <c r="C352" s="71"/>
      <c r="F352" s="29"/>
    </row>
    <row r="353" spans="1:6" s="28" customFormat="1" ht="12.75">
      <c r="A353" s="27"/>
      <c r="B353" s="32"/>
      <c r="C353" s="71"/>
      <c r="F353" s="29"/>
    </row>
    <row r="354" spans="1:6" s="28" customFormat="1" ht="12.75">
      <c r="A354" s="27"/>
      <c r="B354" s="33"/>
      <c r="C354" s="71"/>
      <c r="F354" s="29"/>
    </row>
    <row r="355" spans="1:6" s="28" customFormat="1" ht="12.75">
      <c r="A355" s="27"/>
      <c r="B355" s="34"/>
      <c r="C355" s="72"/>
      <c r="F355" s="29"/>
    </row>
    <row r="356" spans="1:6" s="28" customFormat="1" ht="12.75">
      <c r="A356" s="27"/>
      <c r="B356" s="32"/>
      <c r="C356" s="71"/>
      <c r="F356" s="29"/>
    </row>
    <row r="357" spans="1:6" s="28" customFormat="1" ht="12.75">
      <c r="A357" s="27"/>
      <c r="B357" s="32"/>
      <c r="C357" s="71"/>
      <c r="F357" s="29"/>
    </row>
    <row r="358" spans="1:6" s="28" customFormat="1" ht="12.75">
      <c r="A358" s="27"/>
      <c r="B358" s="32"/>
      <c r="C358" s="71"/>
      <c r="F358" s="29"/>
    </row>
    <row r="359" spans="1:6" s="28" customFormat="1" ht="12.75">
      <c r="A359" s="27"/>
      <c r="B359" s="34"/>
      <c r="C359" s="72"/>
      <c r="F359" s="29"/>
    </row>
    <row r="360" spans="1:6" s="28" customFormat="1" ht="12.75">
      <c r="A360" s="27"/>
      <c r="B360" s="32"/>
      <c r="C360" s="71"/>
      <c r="F360" s="29"/>
    </row>
    <row r="361" spans="1:6" s="28" customFormat="1" ht="12.75">
      <c r="A361" s="27"/>
      <c r="B361" s="32"/>
      <c r="C361" s="71"/>
      <c r="F361" s="29"/>
    </row>
    <row r="362" spans="1:6" s="28" customFormat="1" ht="12.75">
      <c r="A362" s="27"/>
      <c r="B362" s="32"/>
      <c r="C362" s="71"/>
      <c r="F362" s="29"/>
    </row>
    <row r="363" spans="1:6" s="28" customFormat="1" ht="12.75">
      <c r="A363" s="27"/>
      <c r="B363" s="32"/>
      <c r="C363" s="71"/>
      <c r="F363" s="29"/>
    </row>
    <row r="364" spans="1:6" s="28" customFormat="1" ht="12.75">
      <c r="A364" s="27"/>
      <c r="B364" s="32"/>
      <c r="C364" s="71"/>
      <c r="F364" s="29"/>
    </row>
    <row r="365" spans="1:6" s="28" customFormat="1" ht="12.75">
      <c r="A365" s="27"/>
      <c r="B365" s="32"/>
      <c r="C365" s="71"/>
      <c r="F365" s="29"/>
    </row>
    <row r="366" spans="1:6" s="28" customFormat="1" ht="12.75">
      <c r="A366" s="27"/>
      <c r="B366" s="32"/>
      <c r="C366" s="71"/>
      <c r="F366" s="29"/>
    </row>
    <row r="367" spans="1:6" s="28" customFormat="1" ht="12.75">
      <c r="A367" s="27"/>
      <c r="B367" s="32"/>
      <c r="C367" s="71"/>
      <c r="F367" s="29"/>
    </row>
    <row r="368" spans="1:6" s="28" customFormat="1" ht="12.75">
      <c r="A368" s="27"/>
      <c r="B368" s="32"/>
      <c r="C368" s="71"/>
      <c r="F368" s="29"/>
    </row>
    <row r="369" spans="1:6" s="28" customFormat="1" ht="12.75">
      <c r="A369" s="27"/>
      <c r="B369" s="32"/>
      <c r="C369" s="71"/>
      <c r="F369" s="29"/>
    </row>
    <row r="370" spans="1:6" s="28" customFormat="1" ht="12.75">
      <c r="A370" s="27"/>
      <c r="B370" s="32"/>
      <c r="C370" s="71"/>
      <c r="F370" s="29"/>
    </row>
    <row r="371" spans="1:6" s="28" customFormat="1" ht="12.75">
      <c r="A371" s="27"/>
      <c r="B371" s="32"/>
      <c r="C371" s="71"/>
      <c r="F371" s="29"/>
    </row>
    <row r="372" spans="1:6" s="28" customFormat="1" ht="12.75">
      <c r="A372" s="27"/>
      <c r="B372" s="32"/>
      <c r="C372" s="71"/>
      <c r="F372" s="29"/>
    </row>
    <row r="373" spans="1:6" s="28" customFormat="1" ht="12.75">
      <c r="A373" s="27"/>
      <c r="B373" s="32"/>
      <c r="C373" s="71"/>
      <c r="F373" s="29"/>
    </row>
    <row r="374" spans="1:6" s="28" customFormat="1" ht="12.75">
      <c r="A374" s="27"/>
      <c r="B374" s="34"/>
      <c r="C374" s="72"/>
      <c r="F374" s="29"/>
    </row>
    <row r="375" spans="1:6" s="28" customFormat="1" ht="12.75">
      <c r="A375" s="27"/>
      <c r="B375" s="32"/>
      <c r="C375" s="71"/>
      <c r="F375" s="29"/>
    </row>
    <row r="376" spans="1:6" s="28" customFormat="1" ht="12.75">
      <c r="A376" s="27"/>
      <c r="B376" s="34"/>
      <c r="C376" s="70"/>
      <c r="F376" s="29"/>
    </row>
    <row r="377" spans="1:6" s="28" customFormat="1" ht="12.75">
      <c r="A377" s="27"/>
      <c r="B377" s="32"/>
      <c r="C377" s="71"/>
      <c r="F377" s="29"/>
    </row>
    <row r="378" spans="1:6" s="28" customFormat="1" ht="12.75">
      <c r="A378" s="27"/>
      <c r="B378" s="32"/>
      <c r="C378" s="71"/>
      <c r="F378" s="29"/>
    </row>
    <row r="379" spans="1:6" s="28" customFormat="1" ht="12.75">
      <c r="A379" s="27"/>
      <c r="B379" s="32"/>
      <c r="C379" s="71"/>
      <c r="F379" s="29"/>
    </row>
    <row r="380" spans="1:6" s="28" customFormat="1" ht="12.75">
      <c r="A380" s="27"/>
      <c r="B380" s="34"/>
      <c r="C380" s="70"/>
      <c r="F380" s="29"/>
    </row>
    <row r="381" spans="1:6" s="28" customFormat="1" ht="12.75">
      <c r="A381" s="27"/>
      <c r="B381" s="32"/>
      <c r="C381" s="71"/>
      <c r="F381" s="29"/>
    </row>
    <row r="382" spans="1:6" s="28" customFormat="1" ht="12.75">
      <c r="A382" s="27"/>
      <c r="B382" s="34"/>
      <c r="C382" s="72"/>
      <c r="F382" s="29"/>
    </row>
    <row r="383" spans="1:6" s="28" customFormat="1" ht="12.75">
      <c r="A383" s="27"/>
      <c r="B383" s="32"/>
      <c r="C383" s="71"/>
      <c r="F383" s="29"/>
    </row>
    <row r="384" spans="1:6" s="28" customFormat="1" ht="12.75">
      <c r="A384" s="27"/>
      <c r="B384" s="32"/>
      <c r="C384" s="71"/>
      <c r="F384" s="29"/>
    </row>
    <row r="385" spans="1:6" s="28" customFormat="1" ht="12.75">
      <c r="A385" s="27"/>
      <c r="B385" s="32"/>
      <c r="C385" s="71"/>
      <c r="F385" s="29"/>
    </row>
    <row r="386" spans="1:6" s="28" customFormat="1" ht="12.75">
      <c r="A386" s="27"/>
      <c r="B386" s="34"/>
      <c r="C386" s="72"/>
      <c r="F386" s="29"/>
    </row>
    <row r="387" spans="1:6" s="28" customFormat="1" ht="12.75">
      <c r="A387" s="27"/>
      <c r="B387" s="32"/>
      <c r="C387" s="71"/>
      <c r="F387" s="29"/>
    </row>
    <row r="388" spans="1:3" s="28" customFormat="1" ht="12.75">
      <c r="A388" s="27"/>
      <c r="B388" s="32"/>
      <c r="C388" s="71"/>
    </row>
    <row r="389" spans="1:3" s="28" customFormat="1" ht="14.25">
      <c r="A389" s="27"/>
      <c r="B389" s="44"/>
      <c r="C389" s="71"/>
    </row>
    <row r="390" spans="1:3" s="28" customFormat="1" ht="12.75">
      <c r="A390" s="27"/>
      <c r="B390" s="33"/>
      <c r="C390" s="71"/>
    </row>
    <row r="391" spans="1:5" s="28" customFormat="1" ht="12.75">
      <c r="A391" s="27"/>
      <c r="B391" s="34"/>
      <c r="C391" s="72"/>
      <c r="E391" s="29"/>
    </row>
    <row r="392" spans="1:5" s="28" customFormat="1" ht="12.75">
      <c r="A392" s="27"/>
      <c r="B392" s="33"/>
      <c r="C392" s="72"/>
      <c r="E392" s="29"/>
    </row>
    <row r="393" spans="1:5" s="28" customFormat="1" ht="12.75">
      <c r="A393" s="27"/>
      <c r="B393" s="32"/>
      <c r="C393" s="71"/>
      <c r="E393" s="29"/>
    </row>
    <row r="394" spans="1:5" s="28" customFormat="1" ht="12.75">
      <c r="A394" s="27"/>
      <c r="B394" s="32"/>
      <c r="C394" s="71"/>
      <c r="E394" s="29"/>
    </row>
    <row r="395" spans="1:5" s="28" customFormat="1" ht="12.75">
      <c r="A395" s="27"/>
      <c r="B395" s="32"/>
      <c r="C395" s="71"/>
      <c r="E395" s="29"/>
    </row>
    <row r="396" spans="1:5" s="28" customFormat="1" ht="12.75">
      <c r="A396" s="27"/>
      <c r="B396" s="32"/>
      <c r="C396" s="71"/>
      <c r="E396" s="29"/>
    </row>
    <row r="397" spans="1:5" s="28" customFormat="1" ht="12.75">
      <c r="A397" s="27"/>
      <c r="B397" s="32"/>
      <c r="C397" s="71"/>
      <c r="E397" s="29"/>
    </row>
    <row r="398" spans="1:5" s="28" customFormat="1" ht="12.75">
      <c r="A398" s="27"/>
      <c r="B398" s="32"/>
      <c r="C398" s="71"/>
      <c r="E398" s="29"/>
    </row>
    <row r="399" spans="1:5" s="28" customFormat="1" ht="12.75">
      <c r="A399" s="27"/>
      <c r="B399" s="32"/>
      <c r="C399" s="71"/>
      <c r="E399" s="29"/>
    </row>
    <row r="400" spans="1:5" s="28" customFormat="1" ht="12.75">
      <c r="A400" s="27"/>
      <c r="B400" s="32"/>
      <c r="C400" s="71"/>
      <c r="E400" s="29"/>
    </row>
    <row r="401" spans="1:5" s="28" customFormat="1" ht="12.75">
      <c r="A401" s="27"/>
      <c r="B401" s="32"/>
      <c r="C401" s="71"/>
      <c r="E401" s="29"/>
    </row>
    <row r="402" spans="1:5" s="28" customFormat="1" ht="12.75">
      <c r="A402" s="27"/>
      <c r="B402" s="32"/>
      <c r="C402" s="71"/>
      <c r="E402" s="29"/>
    </row>
    <row r="403" spans="1:5" s="28" customFormat="1" ht="12.75">
      <c r="A403" s="27"/>
      <c r="B403" s="32"/>
      <c r="C403" s="71"/>
      <c r="E403" s="29"/>
    </row>
    <row r="404" spans="1:5" s="28" customFormat="1" ht="12.75">
      <c r="A404" s="27"/>
      <c r="B404" s="32"/>
      <c r="C404" s="71"/>
      <c r="E404" s="29"/>
    </row>
    <row r="405" spans="1:5" s="28" customFormat="1" ht="12.75">
      <c r="A405" s="27"/>
      <c r="B405" s="32"/>
      <c r="C405" s="71"/>
      <c r="E405" s="29"/>
    </row>
    <row r="406" spans="1:5" s="28" customFormat="1" ht="12.75">
      <c r="A406" s="27"/>
      <c r="B406" s="32"/>
      <c r="C406" s="71"/>
      <c r="E406" s="29"/>
    </row>
    <row r="407" spans="1:5" s="28" customFormat="1" ht="12.75">
      <c r="A407" s="27"/>
      <c r="B407" s="32"/>
      <c r="C407" s="71"/>
      <c r="E407" s="29"/>
    </row>
    <row r="408" spans="1:5" s="28" customFormat="1" ht="12.75">
      <c r="A408" s="27"/>
      <c r="B408" s="32"/>
      <c r="C408" s="71"/>
      <c r="E408" s="29"/>
    </row>
    <row r="409" spans="1:5" s="28" customFormat="1" ht="12.75">
      <c r="A409" s="27"/>
      <c r="B409" s="33"/>
      <c r="C409" s="71"/>
      <c r="E409" s="29"/>
    </row>
    <row r="410" spans="1:5" s="28" customFormat="1" ht="12.75">
      <c r="A410" s="27"/>
      <c r="B410" s="32"/>
      <c r="C410" s="71"/>
      <c r="E410" s="29"/>
    </row>
    <row r="411" spans="1:5" s="28" customFormat="1" ht="12.75">
      <c r="A411" s="27"/>
      <c r="B411" s="32"/>
      <c r="C411" s="71"/>
      <c r="E411" s="29"/>
    </row>
    <row r="412" spans="1:5" s="28" customFormat="1" ht="12.75">
      <c r="A412" s="27"/>
      <c r="B412" s="32"/>
      <c r="C412" s="71"/>
      <c r="E412" s="29"/>
    </row>
    <row r="413" spans="1:5" s="28" customFormat="1" ht="12.75">
      <c r="A413" s="27"/>
      <c r="B413" s="32"/>
      <c r="C413" s="71"/>
      <c r="E413" s="29"/>
    </row>
    <row r="414" spans="1:5" s="28" customFormat="1" ht="12.75">
      <c r="A414" s="27"/>
      <c r="B414" s="32"/>
      <c r="C414" s="71"/>
      <c r="E414" s="29"/>
    </row>
    <row r="415" spans="1:5" s="28" customFormat="1" ht="12.75">
      <c r="A415" s="27"/>
      <c r="B415" s="32"/>
      <c r="C415" s="71"/>
      <c r="E415" s="29"/>
    </row>
    <row r="416" spans="1:5" s="28" customFormat="1" ht="12.75">
      <c r="A416" s="27"/>
      <c r="B416" s="32"/>
      <c r="C416" s="71"/>
      <c r="E416" s="29"/>
    </row>
    <row r="417" spans="1:5" s="28" customFormat="1" ht="12.75">
      <c r="A417" s="27"/>
      <c r="B417" s="32"/>
      <c r="C417" s="71"/>
      <c r="E417" s="29"/>
    </row>
    <row r="418" spans="1:5" s="28" customFormat="1" ht="12.75">
      <c r="A418" s="27"/>
      <c r="B418" s="32"/>
      <c r="C418" s="71"/>
      <c r="E418" s="29"/>
    </row>
    <row r="419" spans="1:5" s="28" customFormat="1" ht="12.75">
      <c r="A419" s="27"/>
      <c r="B419" s="32"/>
      <c r="C419" s="71"/>
      <c r="E419" s="29"/>
    </row>
    <row r="420" spans="1:5" s="28" customFormat="1" ht="12.75">
      <c r="A420" s="27"/>
      <c r="B420" s="32"/>
      <c r="C420" s="71"/>
      <c r="E420" s="29"/>
    </row>
    <row r="421" spans="1:5" s="28" customFormat="1" ht="12.75">
      <c r="A421" s="27"/>
      <c r="B421" s="32"/>
      <c r="C421" s="71"/>
      <c r="E421" s="29"/>
    </row>
    <row r="422" spans="1:5" s="28" customFormat="1" ht="12.75">
      <c r="A422" s="27"/>
      <c r="B422" s="32"/>
      <c r="C422" s="71"/>
      <c r="E422" s="29"/>
    </row>
    <row r="423" spans="1:5" s="28" customFormat="1" ht="12.75">
      <c r="A423" s="27"/>
      <c r="B423" s="32"/>
      <c r="C423" s="71"/>
      <c r="E423" s="29"/>
    </row>
    <row r="424" spans="1:5" s="28" customFormat="1" ht="12.75">
      <c r="A424" s="27"/>
      <c r="B424" s="32"/>
      <c r="C424" s="71"/>
      <c r="E424" s="29"/>
    </row>
    <row r="425" spans="1:5" s="28" customFormat="1" ht="12.75">
      <c r="A425" s="27"/>
      <c r="B425" s="32"/>
      <c r="C425" s="71"/>
      <c r="E425" s="29"/>
    </row>
    <row r="426" spans="1:5" s="28" customFormat="1" ht="12.75">
      <c r="A426" s="27"/>
      <c r="B426" s="32"/>
      <c r="C426" s="71"/>
      <c r="E426" s="29"/>
    </row>
    <row r="427" spans="1:5" s="28" customFormat="1" ht="12.75">
      <c r="A427" s="27"/>
      <c r="B427" s="32"/>
      <c r="C427" s="71"/>
      <c r="E427" s="29"/>
    </row>
    <row r="428" spans="1:5" s="28" customFormat="1" ht="12.75">
      <c r="A428" s="27"/>
      <c r="B428" s="32"/>
      <c r="C428" s="71"/>
      <c r="E428" s="29"/>
    </row>
    <row r="429" spans="1:5" s="28" customFormat="1" ht="12.75">
      <c r="A429" s="27"/>
      <c r="B429" s="32"/>
      <c r="C429" s="71"/>
      <c r="E429" s="29"/>
    </row>
    <row r="430" spans="1:5" s="28" customFormat="1" ht="12.75">
      <c r="A430" s="27"/>
      <c r="B430" s="32"/>
      <c r="C430" s="71"/>
      <c r="E430" s="29"/>
    </row>
    <row r="431" spans="1:5" s="28" customFormat="1" ht="12.75">
      <c r="A431" s="27"/>
      <c r="B431" s="32"/>
      <c r="C431" s="71"/>
      <c r="E431" s="29"/>
    </row>
    <row r="432" spans="1:5" s="28" customFormat="1" ht="12.75">
      <c r="A432" s="27"/>
      <c r="B432" s="32"/>
      <c r="C432" s="71"/>
      <c r="E432" s="29"/>
    </row>
    <row r="433" spans="1:5" s="28" customFormat="1" ht="12.75">
      <c r="A433" s="27"/>
      <c r="B433" s="32"/>
      <c r="C433" s="71"/>
      <c r="E433" s="29"/>
    </row>
    <row r="434" spans="1:5" s="28" customFormat="1" ht="12.75">
      <c r="A434" s="27"/>
      <c r="B434" s="32"/>
      <c r="C434" s="71"/>
      <c r="E434" s="29"/>
    </row>
    <row r="435" spans="1:5" s="28" customFormat="1" ht="12.75">
      <c r="A435" s="27"/>
      <c r="B435" s="32"/>
      <c r="C435" s="71"/>
      <c r="E435" s="29"/>
    </row>
    <row r="436" spans="1:5" s="28" customFormat="1" ht="12.75">
      <c r="A436" s="27"/>
      <c r="B436" s="45"/>
      <c r="C436" s="71"/>
      <c r="E436" s="29"/>
    </row>
    <row r="437" spans="1:5" s="28" customFormat="1" ht="12.75">
      <c r="A437" s="27"/>
      <c r="B437" s="32"/>
      <c r="C437" s="71"/>
      <c r="E437" s="29"/>
    </row>
    <row r="438" spans="1:5" s="28" customFormat="1" ht="12.75">
      <c r="A438" s="27"/>
      <c r="B438" s="32"/>
      <c r="C438" s="71"/>
      <c r="E438" s="29"/>
    </row>
    <row r="439" spans="1:5" s="28" customFormat="1" ht="12.75">
      <c r="A439" s="27"/>
      <c r="B439" s="32"/>
      <c r="C439" s="71"/>
      <c r="E439" s="29"/>
    </row>
    <row r="440" spans="1:5" s="28" customFormat="1" ht="12.75">
      <c r="A440" s="27"/>
      <c r="B440" s="32"/>
      <c r="C440" s="71"/>
      <c r="E440" s="29"/>
    </row>
    <row r="441" spans="1:5" s="28" customFormat="1" ht="12.75">
      <c r="A441" s="27"/>
      <c r="B441" s="32"/>
      <c r="C441" s="71"/>
      <c r="E441" s="29"/>
    </row>
    <row r="442" spans="1:5" s="28" customFormat="1" ht="12.75">
      <c r="A442" s="27"/>
      <c r="B442" s="32"/>
      <c r="C442" s="71"/>
      <c r="E442" s="29"/>
    </row>
    <row r="443" spans="1:5" s="28" customFormat="1" ht="12.75">
      <c r="A443" s="27"/>
      <c r="B443" s="32"/>
      <c r="C443" s="71"/>
      <c r="E443" s="29"/>
    </row>
    <row r="444" spans="1:5" s="28" customFormat="1" ht="12.75">
      <c r="A444" s="27"/>
      <c r="B444" s="32"/>
      <c r="C444" s="71"/>
      <c r="E444" s="29"/>
    </row>
    <row r="445" spans="1:5" s="28" customFormat="1" ht="12.75">
      <c r="A445" s="27"/>
      <c r="B445" s="32"/>
      <c r="C445" s="71"/>
      <c r="E445" s="29"/>
    </row>
    <row r="446" spans="1:5" s="28" customFormat="1" ht="12.75">
      <c r="A446" s="27"/>
      <c r="B446" s="32"/>
      <c r="C446" s="71"/>
      <c r="E446" s="29"/>
    </row>
    <row r="447" spans="1:5" s="28" customFormat="1" ht="12.75">
      <c r="A447" s="27"/>
      <c r="B447" s="32"/>
      <c r="C447" s="71"/>
      <c r="E447" s="29"/>
    </row>
    <row r="448" spans="1:5" s="28" customFormat="1" ht="12.75">
      <c r="A448" s="27"/>
      <c r="B448" s="32"/>
      <c r="C448" s="71"/>
      <c r="E448" s="29"/>
    </row>
    <row r="449" spans="1:5" s="28" customFormat="1" ht="12.75">
      <c r="A449" s="27"/>
      <c r="B449" s="32"/>
      <c r="C449" s="71"/>
      <c r="E449" s="29"/>
    </row>
    <row r="450" spans="1:5" s="28" customFormat="1" ht="12.75">
      <c r="A450" s="27"/>
      <c r="B450" s="32"/>
      <c r="C450" s="71"/>
      <c r="E450" s="29"/>
    </row>
    <row r="451" spans="1:5" s="28" customFormat="1" ht="12.75">
      <c r="A451" s="27"/>
      <c r="B451" s="32"/>
      <c r="C451" s="71"/>
      <c r="E451" s="29"/>
    </row>
    <row r="452" spans="1:5" s="28" customFormat="1" ht="12.75">
      <c r="A452" s="27"/>
      <c r="B452" s="32"/>
      <c r="C452" s="71"/>
      <c r="E452" s="29"/>
    </row>
    <row r="453" spans="1:5" s="28" customFormat="1" ht="12.75">
      <c r="A453" s="27"/>
      <c r="B453" s="32"/>
      <c r="C453" s="71"/>
      <c r="E453" s="29"/>
    </row>
    <row r="454" spans="1:5" s="28" customFormat="1" ht="12.75">
      <c r="A454" s="27"/>
      <c r="B454" s="32"/>
      <c r="C454" s="71"/>
      <c r="E454" s="29"/>
    </row>
    <row r="455" spans="1:5" s="28" customFormat="1" ht="12.75">
      <c r="A455" s="27"/>
      <c r="B455" s="32"/>
      <c r="C455" s="71"/>
      <c r="E455" s="29"/>
    </row>
    <row r="456" spans="1:5" s="28" customFormat="1" ht="12.75">
      <c r="A456" s="27"/>
      <c r="B456" s="32"/>
      <c r="C456" s="71"/>
      <c r="E456" s="29"/>
    </row>
    <row r="457" spans="1:5" s="28" customFormat="1" ht="12.75">
      <c r="A457" s="27"/>
      <c r="B457" s="32"/>
      <c r="C457" s="71"/>
      <c r="E457" s="29"/>
    </row>
    <row r="458" spans="1:5" s="28" customFormat="1" ht="12.75">
      <c r="A458" s="27"/>
      <c r="B458" s="32"/>
      <c r="C458" s="71"/>
      <c r="E458" s="29"/>
    </row>
    <row r="459" spans="1:5" s="28" customFormat="1" ht="12.75">
      <c r="A459" s="27"/>
      <c r="B459" s="32"/>
      <c r="C459" s="71"/>
      <c r="E459" s="29"/>
    </row>
    <row r="460" spans="1:5" s="28" customFormat="1" ht="12.75">
      <c r="A460" s="27"/>
      <c r="B460" s="32"/>
      <c r="C460" s="71"/>
      <c r="E460" s="29"/>
    </row>
    <row r="461" spans="1:5" s="28" customFormat="1" ht="12.75">
      <c r="A461" s="27"/>
      <c r="B461" s="32"/>
      <c r="C461" s="71"/>
      <c r="E461" s="29"/>
    </row>
    <row r="462" spans="1:5" s="28" customFormat="1" ht="12.75">
      <c r="A462" s="27"/>
      <c r="B462" s="32"/>
      <c r="C462" s="71"/>
      <c r="E462" s="29"/>
    </row>
    <row r="463" spans="1:5" s="28" customFormat="1" ht="12.75">
      <c r="A463" s="27"/>
      <c r="B463" s="46"/>
      <c r="C463" s="70"/>
      <c r="E463" s="29"/>
    </row>
    <row r="464" spans="1:5" s="28" customFormat="1" ht="12.75">
      <c r="A464" s="27"/>
      <c r="B464" s="33"/>
      <c r="C464" s="71"/>
      <c r="E464" s="29"/>
    </row>
    <row r="465" spans="1:5" s="28" customFormat="1" ht="12.75">
      <c r="A465" s="27"/>
      <c r="B465" s="32"/>
      <c r="C465" s="71"/>
      <c r="E465" s="29"/>
    </row>
    <row r="466" spans="1:5" s="28" customFormat="1" ht="12.75">
      <c r="A466" s="27"/>
      <c r="B466" s="32"/>
      <c r="C466" s="71"/>
      <c r="E466" s="29"/>
    </row>
    <row r="467" spans="1:5" s="28" customFormat="1" ht="12.75">
      <c r="A467" s="27"/>
      <c r="B467" s="32"/>
      <c r="C467" s="71"/>
      <c r="E467" s="29"/>
    </row>
    <row r="468" spans="1:5" s="28" customFormat="1" ht="12.75">
      <c r="A468" s="27"/>
      <c r="B468" s="32"/>
      <c r="C468" s="71"/>
      <c r="E468" s="29"/>
    </row>
    <row r="469" spans="1:5" s="28" customFormat="1" ht="12.75">
      <c r="A469" s="27"/>
      <c r="B469" s="32"/>
      <c r="C469" s="71"/>
      <c r="E469" s="29"/>
    </row>
    <row r="470" spans="1:5" s="28" customFormat="1" ht="12.75">
      <c r="A470" s="27"/>
      <c r="B470" s="32"/>
      <c r="C470" s="71"/>
      <c r="E470" s="29"/>
    </row>
    <row r="471" spans="1:5" s="28" customFormat="1" ht="12.75">
      <c r="A471" s="27"/>
      <c r="B471" s="32"/>
      <c r="C471" s="71"/>
      <c r="E471" s="29"/>
    </row>
    <row r="472" spans="1:5" s="28" customFormat="1" ht="12.75">
      <c r="A472" s="27"/>
      <c r="B472" s="32"/>
      <c r="C472" s="71"/>
      <c r="E472" s="29"/>
    </row>
    <row r="473" spans="1:5" s="28" customFormat="1" ht="12.75">
      <c r="A473" s="27"/>
      <c r="B473" s="32"/>
      <c r="C473" s="71"/>
      <c r="E473" s="29"/>
    </row>
    <row r="474" spans="1:5" s="28" customFormat="1" ht="12.75">
      <c r="A474" s="27"/>
      <c r="B474" s="32"/>
      <c r="C474" s="71"/>
      <c r="E474" s="29"/>
    </row>
    <row r="475" spans="1:5" s="28" customFormat="1" ht="12.75">
      <c r="A475" s="27"/>
      <c r="B475" s="32"/>
      <c r="C475" s="71"/>
      <c r="E475" s="29"/>
    </row>
    <row r="476" spans="1:5" s="28" customFormat="1" ht="12.75">
      <c r="A476" s="27"/>
      <c r="B476" s="32"/>
      <c r="C476" s="71"/>
      <c r="E476" s="29"/>
    </row>
    <row r="477" spans="1:5" s="28" customFormat="1" ht="12.75">
      <c r="A477" s="27"/>
      <c r="B477" s="32"/>
      <c r="C477" s="71"/>
      <c r="E477" s="29"/>
    </row>
    <row r="478" spans="1:5" s="28" customFormat="1" ht="12.75">
      <c r="A478" s="27"/>
      <c r="B478" s="32"/>
      <c r="C478" s="71"/>
      <c r="E478" s="29"/>
    </row>
    <row r="479" spans="1:5" s="28" customFormat="1" ht="12.75">
      <c r="A479" s="27"/>
      <c r="B479" s="32"/>
      <c r="C479" s="71"/>
      <c r="E479" s="29"/>
    </row>
    <row r="480" spans="1:5" s="28" customFormat="1" ht="12.75">
      <c r="A480" s="27"/>
      <c r="B480" s="33"/>
      <c r="C480" s="71"/>
      <c r="E480" s="29"/>
    </row>
    <row r="481" spans="1:5" s="28" customFormat="1" ht="12.75">
      <c r="A481" s="27"/>
      <c r="B481" s="32"/>
      <c r="C481" s="71"/>
      <c r="E481" s="29"/>
    </row>
    <row r="482" spans="1:5" s="28" customFormat="1" ht="12.75">
      <c r="A482" s="27"/>
      <c r="B482" s="32"/>
      <c r="C482" s="71"/>
      <c r="E482" s="29"/>
    </row>
    <row r="483" spans="1:5" s="28" customFormat="1" ht="12.75">
      <c r="A483" s="27"/>
      <c r="B483" s="32"/>
      <c r="C483" s="71"/>
      <c r="E483" s="29"/>
    </row>
    <row r="484" spans="1:5" s="28" customFormat="1" ht="12.75">
      <c r="A484" s="27"/>
      <c r="B484" s="32"/>
      <c r="C484" s="71"/>
      <c r="E484" s="29"/>
    </row>
    <row r="485" spans="1:5" s="28" customFormat="1" ht="12.75">
      <c r="A485" s="27"/>
      <c r="B485" s="33"/>
      <c r="C485" s="71"/>
      <c r="E485" s="29"/>
    </row>
    <row r="486" spans="1:5" s="28" customFormat="1" ht="12.75">
      <c r="A486" s="27"/>
      <c r="B486" s="32"/>
      <c r="C486" s="71"/>
      <c r="E486" s="29"/>
    </row>
    <row r="487" spans="1:5" s="28" customFormat="1" ht="12.75">
      <c r="A487" s="27"/>
      <c r="B487" s="32"/>
      <c r="C487" s="71"/>
      <c r="E487" s="29"/>
    </row>
    <row r="488" spans="1:5" s="28" customFormat="1" ht="12.75">
      <c r="A488" s="27"/>
      <c r="B488" s="32"/>
      <c r="C488" s="71"/>
      <c r="E488" s="29"/>
    </row>
    <row r="489" spans="1:5" s="28" customFormat="1" ht="12.75">
      <c r="A489" s="27"/>
      <c r="B489" s="32"/>
      <c r="C489" s="71"/>
      <c r="E489" s="29"/>
    </row>
    <row r="490" spans="1:5" s="28" customFormat="1" ht="12.75">
      <c r="A490" s="27"/>
      <c r="B490" s="32"/>
      <c r="C490" s="71"/>
      <c r="E490" s="29"/>
    </row>
    <row r="491" spans="1:5" s="28" customFormat="1" ht="12.75">
      <c r="A491" s="27"/>
      <c r="B491" s="32"/>
      <c r="C491" s="71"/>
      <c r="E491" s="29"/>
    </row>
    <row r="492" spans="1:5" s="28" customFormat="1" ht="12.75">
      <c r="A492" s="27"/>
      <c r="B492" s="32"/>
      <c r="C492" s="71"/>
      <c r="E492" s="29"/>
    </row>
    <row r="493" spans="1:5" s="28" customFormat="1" ht="12.75">
      <c r="A493" s="27"/>
      <c r="B493" s="32"/>
      <c r="C493" s="71"/>
      <c r="E493" s="29"/>
    </row>
    <row r="494" spans="1:5" s="28" customFormat="1" ht="12.75">
      <c r="A494" s="27"/>
      <c r="B494" s="32"/>
      <c r="C494" s="71"/>
      <c r="E494" s="29"/>
    </row>
    <row r="495" spans="1:5" s="28" customFormat="1" ht="12.75">
      <c r="A495" s="27"/>
      <c r="B495" s="32"/>
      <c r="C495" s="71"/>
      <c r="E495" s="29"/>
    </row>
    <row r="496" spans="1:5" s="28" customFormat="1" ht="12.75">
      <c r="A496" s="27"/>
      <c r="B496" s="32"/>
      <c r="C496" s="71"/>
      <c r="E496" s="29"/>
    </row>
    <row r="497" spans="1:5" s="28" customFormat="1" ht="12.75">
      <c r="A497" s="27"/>
      <c r="B497" s="32"/>
      <c r="C497" s="71"/>
      <c r="E497" s="29"/>
    </row>
    <row r="498" spans="1:5" s="28" customFormat="1" ht="12.75">
      <c r="A498" s="27"/>
      <c r="B498" s="32"/>
      <c r="C498" s="69"/>
      <c r="E498" s="29"/>
    </row>
    <row r="499" spans="1:5" s="28" customFormat="1" ht="12.75">
      <c r="A499" s="27"/>
      <c r="B499" s="32"/>
      <c r="C499" s="71"/>
      <c r="E499" s="29"/>
    </row>
    <row r="500" spans="1:5" s="28" customFormat="1" ht="12.75">
      <c r="A500" s="27"/>
      <c r="B500" s="32"/>
      <c r="C500" s="71"/>
      <c r="E500" s="29"/>
    </row>
    <row r="501" spans="1:5" s="28" customFormat="1" ht="12.75">
      <c r="A501" s="27"/>
      <c r="B501" s="32"/>
      <c r="C501" s="71"/>
      <c r="E501" s="29"/>
    </row>
    <row r="502" spans="1:5" s="28" customFormat="1" ht="12.75">
      <c r="A502" s="27"/>
      <c r="B502" s="32"/>
      <c r="C502" s="71"/>
      <c r="E502" s="29"/>
    </row>
    <row r="503" spans="1:5" s="28" customFormat="1" ht="12.75">
      <c r="A503" s="27"/>
      <c r="B503" s="32"/>
      <c r="C503" s="71"/>
      <c r="E503" s="29"/>
    </row>
    <row r="504" spans="1:5" s="28" customFormat="1" ht="12.75">
      <c r="A504" s="27"/>
      <c r="B504" s="33"/>
      <c r="C504" s="71"/>
      <c r="E504" s="29"/>
    </row>
    <row r="505" spans="1:5" s="28" customFormat="1" ht="12.75">
      <c r="A505" s="27"/>
      <c r="B505" s="32"/>
      <c r="C505" s="71"/>
      <c r="E505" s="29"/>
    </row>
    <row r="506" spans="1:5" s="28" customFormat="1" ht="12.75">
      <c r="A506" s="27"/>
      <c r="B506" s="32"/>
      <c r="C506" s="71"/>
      <c r="E506" s="29"/>
    </row>
    <row r="507" spans="1:5" s="28" customFormat="1" ht="12.75">
      <c r="A507" s="27"/>
      <c r="B507" s="32"/>
      <c r="C507" s="71"/>
      <c r="E507" s="29"/>
    </row>
    <row r="508" spans="1:5" s="28" customFormat="1" ht="12.75">
      <c r="A508" s="27"/>
      <c r="B508" s="32"/>
      <c r="C508" s="71"/>
      <c r="E508" s="29"/>
    </row>
    <row r="509" spans="1:5" s="28" customFormat="1" ht="12.75">
      <c r="A509" s="27"/>
      <c r="B509" s="32"/>
      <c r="C509" s="71"/>
      <c r="E509" s="29"/>
    </row>
    <row r="510" spans="1:5" s="28" customFormat="1" ht="12.75">
      <c r="A510" s="27"/>
      <c r="B510" s="32"/>
      <c r="C510" s="71"/>
      <c r="E510" s="29"/>
    </row>
    <row r="511" spans="1:5" s="28" customFormat="1" ht="12.75">
      <c r="A511" s="27"/>
      <c r="B511" s="32"/>
      <c r="C511" s="71"/>
      <c r="E511" s="29"/>
    </row>
    <row r="512" spans="1:5" s="28" customFormat="1" ht="12.75">
      <c r="A512" s="27"/>
      <c r="B512" s="34"/>
      <c r="C512" s="72"/>
      <c r="E512" s="29"/>
    </row>
    <row r="513" spans="1:5" s="28" customFormat="1" ht="12.75">
      <c r="A513" s="27"/>
      <c r="B513" s="33"/>
      <c r="C513" s="71"/>
      <c r="E513" s="29"/>
    </row>
    <row r="514" spans="1:5" s="28" customFormat="1" ht="12.75">
      <c r="A514" s="27"/>
      <c r="B514" s="32"/>
      <c r="C514" s="71"/>
      <c r="E514" s="29"/>
    </row>
    <row r="515" spans="1:5" s="28" customFormat="1" ht="12.75">
      <c r="A515" s="27"/>
      <c r="B515" s="32"/>
      <c r="C515" s="71"/>
      <c r="E515" s="29"/>
    </row>
    <row r="516" spans="1:5" s="28" customFormat="1" ht="12.75">
      <c r="A516" s="27"/>
      <c r="B516" s="32"/>
      <c r="C516" s="71"/>
      <c r="E516" s="29"/>
    </row>
    <row r="517" spans="1:5" s="28" customFormat="1" ht="12.75">
      <c r="A517" s="27"/>
      <c r="B517" s="32"/>
      <c r="C517" s="71"/>
      <c r="E517" s="29"/>
    </row>
    <row r="518" spans="1:5" s="28" customFormat="1" ht="12.75">
      <c r="A518" s="27"/>
      <c r="B518" s="32"/>
      <c r="C518" s="71"/>
      <c r="E518" s="29"/>
    </row>
    <row r="519" spans="1:5" s="28" customFormat="1" ht="12.75">
      <c r="A519" s="27"/>
      <c r="B519" s="32"/>
      <c r="C519" s="71"/>
      <c r="E519" s="29"/>
    </row>
    <row r="520" spans="1:5" s="28" customFormat="1" ht="12.75">
      <c r="A520" s="27"/>
      <c r="B520" s="32"/>
      <c r="C520" s="71"/>
      <c r="E520" s="29"/>
    </row>
    <row r="521" spans="1:5" s="28" customFormat="1" ht="12.75">
      <c r="A521" s="27"/>
      <c r="B521" s="32"/>
      <c r="C521" s="71"/>
      <c r="E521" s="29"/>
    </row>
    <row r="522" spans="1:5" s="28" customFormat="1" ht="12.75">
      <c r="A522" s="27"/>
      <c r="B522" s="32"/>
      <c r="C522" s="71"/>
      <c r="E522" s="29"/>
    </row>
    <row r="523" spans="1:5" s="28" customFormat="1" ht="12.75">
      <c r="A523" s="27"/>
      <c r="B523" s="32"/>
      <c r="C523" s="71"/>
      <c r="E523" s="29"/>
    </row>
    <row r="524" spans="1:5" s="28" customFormat="1" ht="12.75">
      <c r="A524" s="27"/>
      <c r="B524" s="32"/>
      <c r="C524" s="71"/>
      <c r="E524" s="29"/>
    </row>
    <row r="525" spans="1:5" s="28" customFormat="1" ht="12.75">
      <c r="A525" s="27"/>
      <c r="B525" s="33"/>
      <c r="C525" s="71"/>
      <c r="E525" s="29"/>
    </row>
    <row r="526" spans="1:5" s="28" customFormat="1" ht="12.75">
      <c r="A526" s="27"/>
      <c r="B526" s="32"/>
      <c r="C526" s="71"/>
      <c r="E526" s="29"/>
    </row>
    <row r="527" spans="1:5" s="28" customFormat="1" ht="12.75">
      <c r="A527" s="27"/>
      <c r="B527" s="32"/>
      <c r="C527" s="71"/>
      <c r="E527" s="29"/>
    </row>
    <row r="528" spans="1:5" s="28" customFormat="1" ht="12.75">
      <c r="A528" s="27"/>
      <c r="B528" s="32"/>
      <c r="C528" s="71"/>
      <c r="E528" s="29"/>
    </row>
    <row r="529" spans="1:5" s="28" customFormat="1" ht="12.75">
      <c r="A529" s="27"/>
      <c r="B529" s="32"/>
      <c r="C529" s="71"/>
      <c r="E529" s="29"/>
    </row>
    <row r="530" spans="1:5" s="28" customFormat="1" ht="12.75">
      <c r="A530" s="27"/>
      <c r="B530" s="32"/>
      <c r="C530" s="71"/>
      <c r="E530" s="29"/>
    </row>
    <row r="531" spans="1:5" s="28" customFormat="1" ht="12.75">
      <c r="A531" s="27"/>
      <c r="B531" s="32"/>
      <c r="C531" s="71"/>
      <c r="E531" s="29"/>
    </row>
    <row r="532" spans="1:5" s="28" customFormat="1" ht="12.75">
      <c r="A532" s="27"/>
      <c r="B532" s="32"/>
      <c r="C532" s="71"/>
      <c r="E532" s="29"/>
    </row>
    <row r="533" spans="1:5" s="28" customFormat="1" ht="12.75">
      <c r="A533" s="27"/>
      <c r="B533" s="32"/>
      <c r="C533" s="71"/>
      <c r="E533" s="29"/>
    </row>
    <row r="534" spans="1:5" s="28" customFormat="1" ht="12.75">
      <c r="A534" s="27"/>
      <c r="B534" s="32"/>
      <c r="C534" s="71"/>
      <c r="E534" s="29"/>
    </row>
    <row r="535" spans="1:5" s="28" customFormat="1" ht="12.75">
      <c r="A535" s="27"/>
      <c r="B535" s="32"/>
      <c r="C535" s="71"/>
      <c r="E535" s="29"/>
    </row>
    <row r="536" spans="1:5" s="28" customFormat="1" ht="12.75">
      <c r="A536" s="27"/>
      <c r="B536" s="32"/>
      <c r="C536" s="71"/>
      <c r="E536" s="29"/>
    </row>
    <row r="537" spans="1:5" s="28" customFormat="1" ht="12.75">
      <c r="A537" s="27"/>
      <c r="B537" s="32"/>
      <c r="C537" s="71"/>
      <c r="E537" s="29"/>
    </row>
    <row r="538" spans="1:5" s="28" customFormat="1" ht="12.75">
      <c r="A538" s="27"/>
      <c r="B538" s="32"/>
      <c r="C538" s="71"/>
      <c r="E538" s="29"/>
    </row>
    <row r="539" spans="1:5" s="28" customFormat="1" ht="12.75">
      <c r="A539" s="27"/>
      <c r="B539" s="32"/>
      <c r="C539" s="71"/>
      <c r="E539" s="29"/>
    </row>
    <row r="540" spans="1:5" s="28" customFormat="1" ht="12.75">
      <c r="A540" s="27"/>
      <c r="B540" s="32"/>
      <c r="C540" s="71"/>
      <c r="E540" s="29"/>
    </row>
    <row r="541" spans="1:5" s="28" customFormat="1" ht="12.75">
      <c r="A541" s="27"/>
      <c r="B541" s="32"/>
      <c r="C541" s="71"/>
      <c r="E541" s="29"/>
    </row>
    <row r="542" spans="1:5" s="28" customFormat="1" ht="12.75">
      <c r="A542" s="27"/>
      <c r="B542" s="33"/>
      <c r="C542" s="71"/>
      <c r="E542" s="29"/>
    </row>
    <row r="543" spans="1:5" s="28" customFormat="1" ht="12.75">
      <c r="A543" s="27"/>
      <c r="B543" s="34"/>
      <c r="C543" s="72"/>
      <c r="E543" s="29"/>
    </row>
    <row r="544" spans="1:5" s="28" customFormat="1" ht="12.75">
      <c r="A544" s="27"/>
      <c r="B544" s="32"/>
      <c r="C544" s="71"/>
      <c r="E544" s="29"/>
    </row>
    <row r="545" spans="1:5" s="28" customFormat="1" ht="12.75">
      <c r="A545" s="27"/>
      <c r="B545" s="34"/>
      <c r="C545" s="72"/>
      <c r="E545" s="29"/>
    </row>
    <row r="546" spans="1:5" s="28" customFormat="1" ht="12.75">
      <c r="A546" s="27"/>
      <c r="B546" s="32"/>
      <c r="C546" s="71"/>
      <c r="E546" s="29"/>
    </row>
    <row r="547" spans="1:5" s="28" customFormat="1" ht="12.75">
      <c r="A547" s="27"/>
      <c r="B547" s="34"/>
      <c r="C547" s="72"/>
      <c r="E547" s="29"/>
    </row>
    <row r="548" spans="1:5" s="28" customFormat="1" ht="12.75">
      <c r="A548" s="27"/>
      <c r="B548" s="32"/>
      <c r="C548" s="71"/>
      <c r="E548" s="29"/>
    </row>
    <row r="549" spans="1:5" s="28" customFormat="1" ht="12.75">
      <c r="A549" s="27"/>
      <c r="B549" s="34"/>
      <c r="C549" s="72"/>
      <c r="E549" s="29"/>
    </row>
    <row r="550" spans="1:5" s="28" customFormat="1" ht="12.75">
      <c r="A550" s="27"/>
      <c r="B550" s="32"/>
      <c r="C550" s="71"/>
      <c r="E550" s="29"/>
    </row>
    <row r="551" spans="1:5" s="28" customFormat="1" ht="12.75">
      <c r="A551" s="27"/>
      <c r="B551" s="32"/>
      <c r="C551" s="71"/>
      <c r="E551" s="29"/>
    </row>
    <row r="552" spans="1:5" s="28" customFormat="1" ht="12.75">
      <c r="A552" s="27"/>
      <c r="B552" s="32"/>
      <c r="C552" s="71"/>
      <c r="E552" s="29"/>
    </row>
    <row r="553" spans="1:5" s="28" customFormat="1" ht="12.75">
      <c r="A553" s="27"/>
      <c r="B553" s="32"/>
      <c r="C553" s="71"/>
      <c r="E553" s="29"/>
    </row>
    <row r="554" spans="1:5" s="28" customFormat="1" ht="12.75">
      <c r="A554" s="27"/>
      <c r="B554" s="32"/>
      <c r="C554" s="71"/>
      <c r="E554" s="29"/>
    </row>
    <row r="555" spans="1:5" s="28" customFormat="1" ht="12.75">
      <c r="A555" s="27"/>
      <c r="B555" s="32"/>
      <c r="C555" s="67"/>
      <c r="E555" s="29"/>
    </row>
    <row r="556" spans="1:5" s="28" customFormat="1" ht="12.75">
      <c r="A556" s="47"/>
      <c r="B556" s="35"/>
      <c r="C556" s="65"/>
      <c r="E556" s="29"/>
    </row>
    <row r="557" spans="1:5" s="28" customFormat="1" ht="12.75">
      <c r="A557" s="48"/>
      <c r="B557" s="34"/>
      <c r="C557" s="73"/>
      <c r="E557" s="29"/>
    </row>
    <row r="558" spans="1:5" s="28" customFormat="1" ht="12.75">
      <c r="A558" s="48"/>
      <c r="B558" s="32"/>
      <c r="C558" s="67"/>
      <c r="E558" s="29"/>
    </row>
    <row r="559" spans="1:5" s="28" customFormat="1" ht="12.75">
      <c r="A559" s="48"/>
      <c r="B559" s="33"/>
      <c r="C559" s="67"/>
      <c r="E559" s="29"/>
    </row>
    <row r="560" spans="1:5" s="28" customFormat="1" ht="12.75">
      <c r="A560" s="48"/>
      <c r="B560" s="34"/>
      <c r="C560" s="73"/>
      <c r="E560" s="29"/>
    </row>
    <row r="561" spans="1:5" s="28" customFormat="1" ht="12.75">
      <c r="A561" s="48"/>
      <c r="B561" s="32"/>
      <c r="C561" s="67"/>
      <c r="E561" s="29"/>
    </row>
    <row r="562" spans="1:5" s="28" customFormat="1" ht="12.75">
      <c r="A562" s="48"/>
      <c r="B562" s="32"/>
      <c r="C562" s="67"/>
      <c r="E562" s="29"/>
    </row>
    <row r="563" spans="1:5" s="28" customFormat="1" ht="12.75">
      <c r="A563" s="48"/>
      <c r="B563" s="32"/>
      <c r="C563" s="67"/>
      <c r="E563" s="29"/>
    </row>
    <row r="564" spans="1:5" s="28" customFormat="1" ht="12.75">
      <c r="A564" s="48"/>
      <c r="B564" s="34"/>
      <c r="C564" s="73"/>
      <c r="E564" s="29"/>
    </row>
    <row r="565" spans="1:5" s="28" customFormat="1" ht="12.75">
      <c r="A565" s="48"/>
      <c r="B565" s="32"/>
      <c r="C565" s="67"/>
      <c r="E565" s="29"/>
    </row>
    <row r="566" spans="1:5" s="28" customFormat="1" ht="12.75">
      <c r="A566" s="48"/>
      <c r="B566" s="32"/>
      <c r="C566" s="67"/>
      <c r="E566" s="29"/>
    </row>
    <row r="567" spans="1:5" s="28" customFormat="1" ht="12.75">
      <c r="A567" s="48"/>
      <c r="B567" s="34"/>
      <c r="C567" s="73"/>
      <c r="E567" s="29"/>
    </row>
    <row r="568" spans="1:5" s="28" customFormat="1" ht="12.75">
      <c r="A568" s="48"/>
      <c r="B568" s="32"/>
      <c r="C568" s="67"/>
      <c r="E568" s="29"/>
    </row>
    <row r="569" spans="1:5" s="28" customFormat="1" ht="12.75">
      <c r="A569" s="48"/>
      <c r="B569" s="34"/>
      <c r="C569" s="73"/>
      <c r="E569" s="29"/>
    </row>
    <row r="570" spans="1:5" s="28" customFormat="1" ht="12.75">
      <c r="A570" s="48"/>
      <c r="B570" s="32"/>
      <c r="C570" s="67"/>
      <c r="E570" s="29"/>
    </row>
    <row r="571" spans="1:5" s="28" customFormat="1" ht="14.25">
      <c r="A571" s="27"/>
      <c r="B571" s="44"/>
      <c r="C571" s="71"/>
      <c r="E571" s="29"/>
    </row>
    <row r="572" spans="1:5" s="28" customFormat="1" ht="12.75">
      <c r="A572" s="27"/>
      <c r="B572" s="33"/>
      <c r="C572" s="73"/>
      <c r="E572" s="29"/>
    </row>
    <row r="573" spans="1:5" s="28" customFormat="1" ht="12.75">
      <c r="A573" s="27"/>
      <c r="B573" s="34"/>
      <c r="C573" s="73"/>
      <c r="E573" s="29"/>
    </row>
    <row r="574" spans="1:5" s="28" customFormat="1" ht="12.75">
      <c r="A574" s="27"/>
      <c r="B574" s="32"/>
      <c r="C574" s="67"/>
      <c r="E574" s="29"/>
    </row>
    <row r="575" spans="1:5" s="28" customFormat="1" ht="12.75">
      <c r="A575" s="27"/>
      <c r="B575" s="32"/>
      <c r="C575" s="67"/>
      <c r="E575" s="29"/>
    </row>
    <row r="576" spans="1:5" s="28" customFormat="1" ht="12.75">
      <c r="A576" s="27"/>
      <c r="B576" s="32"/>
      <c r="C576" s="67"/>
      <c r="E576" s="29"/>
    </row>
    <row r="577" spans="1:5" s="28" customFormat="1" ht="12.75">
      <c r="A577" s="27"/>
      <c r="B577" s="32"/>
      <c r="C577" s="67"/>
      <c r="E577" s="29"/>
    </row>
    <row r="578" spans="1:5" s="28" customFormat="1" ht="12.75">
      <c r="A578" s="27"/>
      <c r="B578" s="32"/>
      <c r="C578" s="67"/>
      <c r="E578" s="29"/>
    </row>
    <row r="579" spans="1:5" s="28" customFormat="1" ht="12.75">
      <c r="A579" s="27"/>
      <c r="B579" s="32"/>
      <c r="C579" s="67"/>
      <c r="E579" s="29"/>
    </row>
    <row r="580" spans="1:5" s="28" customFormat="1" ht="12.75">
      <c r="A580" s="27"/>
      <c r="B580" s="32"/>
      <c r="C580" s="67"/>
      <c r="E580" s="29"/>
    </row>
    <row r="581" spans="1:5" s="28" customFormat="1" ht="12.75">
      <c r="A581" s="27"/>
      <c r="B581" s="32"/>
      <c r="C581" s="67"/>
      <c r="E581" s="29"/>
    </row>
    <row r="582" spans="1:5" s="28" customFormat="1" ht="12.75">
      <c r="A582" s="27"/>
      <c r="B582" s="32"/>
      <c r="C582" s="67"/>
      <c r="E582" s="29"/>
    </row>
    <row r="583" spans="1:5" s="28" customFormat="1" ht="12.75">
      <c r="A583" s="27"/>
      <c r="B583" s="32"/>
      <c r="C583" s="67"/>
      <c r="E583" s="29"/>
    </row>
    <row r="584" spans="1:5" s="28" customFormat="1" ht="12.75">
      <c r="A584" s="27"/>
      <c r="B584" s="32"/>
      <c r="C584" s="67"/>
      <c r="E584" s="29"/>
    </row>
    <row r="585" spans="1:5" s="28" customFormat="1" ht="12.75">
      <c r="A585" s="27"/>
      <c r="B585" s="32"/>
      <c r="C585" s="67"/>
      <c r="E585" s="29"/>
    </row>
    <row r="586" spans="1:5" s="28" customFormat="1" ht="12.75">
      <c r="A586" s="27"/>
      <c r="B586" s="32"/>
      <c r="C586" s="67"/>
      <c r="E586" s="29"/>
    </row>
    <row r="587" spans="1:5" s="28" customFormat="1" ht="12.75">
      <c r="A587" s="27"/>
      <c r="B587" s="34"/>
      <c r="C587" s="73"/>
      <c r="E587" s="29"/>
    </row>
    <row r="588" spans="1:5" s="28" customFormat="1" ht="25.5" customHeight="1">
      <c r="A588" s="27"/>
      <c r="B588" s="32"/>
      <c r="C588" s="67"/>
      <c r="E588" s="29"/>
    </row>
    <row r="589" spans="1:5" s="28" customFormat="1" ht="12.75">
      <c r="A589" s="27"/>
      <c r="B589" s="32"/>
      <c r="C589" s="67"/>
      <c r="E589" s="29"/>
    </row>
    <row r="590" spans="1:5" s="28" customFormat="1" ht="12.75">
      <c r="A590" s="27"/>
      <c r="B590" s="32"/>
      <c r="C590" s="67"/>
      <c r="E590" s="29"/>
    </row>
    <row r="591" spans="1:5" s="28" customFormat="1" ht="12.75">
      <c r="A591" s="27"/>
      <c r="B591" s="32"/>
      <c r="C591" s="67"/>
      <c r="E591" s="29"/>
    </row>
    <row r="592" spans="1:5" s="28" customFormat="1" ht="12.75">
      <c r="A592" s="27"/>
      <c r="B592" s="32"/>
      <c r="C592" s="67"/>
      <c r="E592" s="29"/>
    </row>
    <row r="593" spans="1:5" s="28" customFormat="1" ht="30.75" customHeight="1">
      <c r="A593" s="27"/>
      <c r="B593" s="32"/>
      <c r="C593" s="67"/>
      <c r="E593" s="29"/>
    </row>
    <row r="594" spans="1:5" s="28" customFormat="1" ht="12.75">
      <c r="A594" s="27"/>
      <c r="B594" s="32"/>
      <c r="C594" s="67"/>
      <c r="E594" s="29"/>
    </row>
    <row r="595" spans="1:5" s="28" customFormat="1" ht="12.75">
      <c r="A595" s="27"/>
      <c r="B595" s="32"/>
      <c r="C595" s="67"/>
      <c r="E595" s="29"/>
    </row>
    <row r="596" spans="1:5" s="28" customFormat="1" ht="12.75">
      <c r="A596" s="27"/>
      <c r="B596" s="32"/>
      <c r="C596" s="67"/>
      <c r="E596" s="29"/>
    </row>
    <row r="597" spans="1:5" s="28" customFormat="1" ht="12.75">
      <c r="A597" s="27"/>
      <c r="B597" s="32"/>
      <c r="C597" s="67"/>
      <c r="E597" s="29"/>
    </row>
    <row r="598" spans="1:5" s="28" customFormat="1" ht="12.75">
      <c r="A598" s="27"/>
      <c r="B598" s="32"/>
      <c r="C598" s="67"/>
      <c r="E598" s="29"/>
    </row>
    <row r="599" spans="1:5" s="28" customFormat="1" ht="15" customHeight="1">
      <c r="A599" s="27"/>
      <c r="B599" s="32"/>
      <c r="C599" s="67"/>
      <c r="E599" s="29"/>
    </row>
    <row r="600" spans="1:5" s="28" customFormat="1" ht="15" customHeight="1">
      <c r="A600" s="27"/>
      <c r="B600" s="32"/>
      <c r="C600" s="67"/>
      <c r="E600" s="29"/>
    </row>
    <row r="601" spans="1:5" s="28" customFormat="1" ht="15" customHeight="1">
      <c r="A601" s="27"/>
      <c r="B601" s="32"/>
      <c r="C601" s="67"/>
      <c r="E601" s="29"/>
    </row>
    <row r="602" spans="1:5" s="28" customFormat="1" ht="15" customHeight="1">
      <c r="A602" s="27"/>
      <c r="B602" s="32"/>
      <c r="C602" s="67"/>
      <c r="E602" s="29"/>
    </row>
    <row r="603" spans="1:5" s="28" customFormat="1" ht="15" customHeight="1">
      <c r="A603" s="27"/>
      <c r="B603" s="33"/>
      <c r="C603" s="73"/>
      <c r="E603" s="29"/>
    </row>
    <row r="604" spans="1:5" s="28" customFormat="1" ht="15" customHeight="1">
      <c r="A604" s="27"/>
      <c r="B604" s="34"/>
      <c r="C604" s="73"/>
      <c r="E604" s="29"/>
    </row>
    <row r="605" spans="1:5" s="28" customFormat="1" ht="15" customHeight="1">
      <c r="A605" s="48"/>
      <c r="B605" s="32"/>
      <c r="C605" s="67"/>
      <c r="E605" s="29"/>
    </row>
    <row r="606" spans="1:5" s="28" customFormat="1" ht="15" customHeight="1">
      <c r="A606" s="27"/>
      <c r="B606" s="32"/>
      <c r="C606" s="67"/>
      <c r="E606" s="29"/>
    </row>
    <row r="607" spans="1:5" s="28" customFormat="1" ht="15" customHeight="1">
      <c r="A607" s="48"/>
      <c r="B607" s="32"/>
      <c r="C607" s="67"/>
      <c r="E607" s="29"/>
    </row>
    <row r="608" spans="1:5" s="28" customFormat="1" ht="15" customHeight="1">
      <c r="A608" s="27"/>
      <c r="B608" s="32"/>
      <c r="C608" s="67"/>
      <c r="E608" s="29"/>
    </row>
    <row r="609" spans="1:5" s="28" customFormat="1" ht="15" customHeight="1">
      <c r="A609" s="48"/>
      <c r="B609" s="32"/>
      <c r="C609" s="67"/>
      <c r="E609" s="29"/>
    </row>
    <row r="610" spans="1:5" s="28" customFormat="1" ht="15" customHeight="1">
      <c r="A610" s="27"/>
      <c r="B610" s="32"/>
      <c r="C610" s="67"/>
      <c r="E610" s="29"/>
    </row>
    <row r="611" spans="1:5" s="28" customFormat="1" ht="15" customHeight="1">
      <c r="A611" s="48"/>
      <c r="B611" s="32"/>
      <c r="C611" s="67"/>
      <c r="E611" s="29"/>
    </row>
    <row r="612" spans="1:5" s="28" customFormat="1" ht="15" customHeight="1">
      <c r="A612" s="27"/>
      <c r="B612" s="32"/>
      <c r="C612" s="67"/>
      <c r="E612" s="29"/>
    </row>
    <row r="613" spans="1:5" s="28" customFormat="1" ht="15" customHeight="1">
      <c r="A613" s="48"/>
      <c r="B613" s="32"/>
      <c r="C613" s="67"/>
      <c r="E613" s="29"/>
    </row>
    <row r="614" spans="1:5" s="28" customFormat="1" ht="15" customHeight="1">
      <c r="A614" s="27"/>
      <c r="B614" s="32"/>
      <c r="C614" s="67"/>
      <c r="E614" s="29"/>
    </row>
    <row r="615" spans="1:5" s="28" customFormat="1" ht="15" customHeight="1">
      <c r="A615" s="48"/>
      <c r="B615" s="32"/>
      <c r="C615" s="67"/>
      <c r="E615" s="29"/>
    </row>
    <row r="616" spans="1:5" s="28" customFormat="1" ht="15" customHeight="1">
      <c r="A616" s="27"/>
      <c r="B616" s="32"/>
      <c r="C616" s="67"/>
      <c r="E616" s="29"/>
    </row>
    <row r="617" spans="1:5" s="28" customFormat="1" ht="15" customHeight="1">
      <c r="A617" s="48"/>
      <c r="B617" s="32"/>
      <c r="C617" s="67"/>
      <c r="E617" s="29"/>
    </row>
    <row r="618" spans="1:5" s="28" customFormat="1" ht="15" customHeight="1">
      <c r="A618" s="27"/>
      <c r="B618" s="32"/>
      <c r="C618" s="67"/>
      <c r="E618" s="29"/>
    </row>
    <row r="619" spans="1:5" s="28" customFormat="1" ht="15" customHeight="1">
      <c r="A619" s="48"/>
      <c r="B619" s="32"/>
      <c r="C619" s="67"/>
      <c r="E619" s="29"/>
    </row>
    <row r="620" spans="1:5" s="28" customFormat="1" ht="15" customHeight="1">
      <c r="A620" s="27"/>
      <c r="B620" s="32"/>
      <c r="C620" s="67"/>
      <c r="E620" s="29"/>
    </row>
    <row r="621" spans="1:5" s="28" customFormat="1" ht="15" customHeight="1">
      <c r="A621" s="48"/>
      <c r="B621" s="32"/>
      <c r="C621" s="67"/>
      <c r="E621" s="29"/>
    </row>
    <row r="622" spans="1:5" s="28" customFormat="1" ht="15" customHeight="1">
      <c r="A622" s="27"/>
      <c r="B622" s="32"/>
      <c r="C622" s="67"/>
      <c r="E622" s="29"/>
    </row>
    <row r="623" spans="1:5" s="28" customFormat="1" ht="15" customHeight="1">
      <c r="A623" s="48"/>
      <c r="B623" s="32"/>
      <c r="C623" s="67"/>
      <c r="E623" s="29"/>
    </row>
    <row r="624" spans="1:5" s="28" customFormat="1" ht="15" customHeight="1">
      <c r="A624" s="48"/>
      <c r="B624" s="34"/>
      <c r="C624" s="73"/>
      <c r="E624" s="29"/>
    </row>
    <row r="625" spans="1:5" s="28" customFormat="1" ht="15" customHeight="1">
      <c r="A625" s="48"/>
      <c r="B625" s="32"/>
      <c r="C625" s="67"/>
      <c r="E625" s="29"/>
    </row>
    <row r="626" spans="1:5" s="28" customFormat="1" ht="15" customHeight="1">
      <c r="A626" s="48"/>
      <c r="B626" s="32"/>
      <c r="C626" s="67"/>
      <c r="E626" s="29"/>
    </row>
    <row r="627" spans="1:5" s="28" customFormat="1" ht="15" customHeight="1">
      <c r="A627" s="48"/>
      <c r="B627" s="32"/>
      <c r="C627" s="67"/>
      <c r="E627" s="29"/>
    </row>
    <row r="628" spans="1:5" s="28" customFormat="1" ht="15" customHeight="1">
      <c r="A628" s="48"/>
      <c r="B628" s="32"/>
      <c r="C628" s="67"/>
      <c r="E628" s="29"/>
    </row>
    <row r="629" spans="1:5" s="28" customFormat="1" ht="15" customHeight="1">
      <c r="A629" s="48"/>
      <c r="B629" s="32"/>
      <c r="C629" s="67"/>
      <c r="E629" s="29"/>
    </row>
    <row r="630" spans="1:5" s="28" customFormat="1" ht="15" customHeight="1">
      <c r="A630" s="48"/>
      <c r="B630" s="32"/>
      <c r="C630" s="67"/>
      <c r="E630" s="29"/>
    </row>
    <row r="631" spans="1:5" s="28" customFormat="1" ht="15" customHeight="1">
      <c r="A631" s="27"/>
      <c r="B631" s="49"/>
      <c r="C631" s="66"/>
      <c r="E631" s="29"/>
    </row>
    <row r="632" s="28" customFormat="1" ht="15" customHeight="1">
      <c r="C632" s="74"/>
    </row>
    <row r="633" s="28" customFormat="1" ht="15" customHeight="1">
      <c r="C633" s="74"/>
    </row>
    <row r="634" s="28" customFormat="1" ht="15" customHeight="1">
      <c r="C634" s="74"/>
    </row>
    <row r="635" s="28" customFormat="1" ht="15" customHeight="1">
      <c r="C635" s="74"/>
    </row>
    <row r="636" s="28" customFormat="1" ht="15" customHeight="1">
      <c r="C636" s="74"/>
    </row>
    <row r="637" s="28" customFormat="1" ht="15" customHeight="1">
      <c r="C637" s="74"/>
    </row>
    <row r="638" s="28" customFormat="1" ht="15" customHeight="1">
      <c r="C638" s="74"/>
    </row>
    <row r="639" s="28" customFormat="1" ht="15" customHeight="1">
      <c r="C639" s="74"/>
    </row>
    <row r="640" s="28" customFormat="1" ht="15" customHeight="1">
      <c r="C640" s="74"/>
    </row>
    <row r="641" s="28" customFormat="1" ht="15" customHeight="1">
      <c r="C641" s="74"/>
    </row>
    <row r="642" s="28" customFormat="1" ht="15" customHeight="1">
      <c r="C642" s="74"/>
    </row>
    <row r="643" s="28" customFormat="1" ht="15" customHeight="1">
      <c r="C643" s="74"/>
    </row>
    <row r="644" s="28" customFormat="1" ht="15" customHeight="1">
      <c r="C644" s="74"/>
    </row>
    <row r="645" s="28" customFormat="1" ht="15" customHeight="1">
      <c r="C645" s="74"/>
    </row>
    <row r="646" s="28" customFormat="1" ht="15" customHeight="1">
      <c r="C646" s="74"/>
    </row>
    <row r="647" s="28" customFormat="1" ht="15" customHeight="1">
      <c r="C647" s="74"/>
    </row>
    <row r="648" s="28" customFormat="1" ht="15" customHeight="1">
      <c r="C648" s="74"/>
    </row>
    <row r="649" s="28" customFormat="1" ht="15" customHeight="1">
      <c r="C649" s="74"/>
    </row>
    <row r="650" s="28" customFormat="1" ht="15" customHeight="1">
      <c r="C650" s="74"/>
    </row>
    <row r="651" s="28" customFormat="1" ht="15" customHeight="1">
      <c r="C651" s="74"/>
    </row>
    <row r="652" s="28" customFormat="1" ht="15" customHeight="1">
      <c r="C652" s="74"/>
    </row>
    <row r="653" s="28" customFormat="1" ht="15" customHeight="1">
      <c r="C653" s="74"/>
    </row>
    <row r="654" s="28" customFormat="1" ht="15" customHeight="1">
      <c r="C654" s="74"/>
    </row>
    <row r="655" s="28" customFormat="1" ht="15" customHeight="1">
      <c r="C655" s="74"/>
    </row>
    <row r="656" s="28" customFormat="1" ht="15" customHeight="1">
      <c r="C656" s="74"/>
    </row>
    <row r="657" s="28" customFormat="1" ht="15" customHeight="1">
      <c r="C657" s="74"/>
    </row>
    <row r="658" s="28" customFormat="1" ht="15" customHeight="1">
      <c r="C658" s="74"/>
    </row>
    <row r="659" s="28" customFormat="1" ht="15" customHeight="1">
      <c r="C659" s="74"/>
    </row>
    <row r="660" s="28" customFormat="1" ht="15" customHeight="1">
      <c r="C660" s="74"/>
    </row>
    <row r="661" s="28" customFormat="1" ht="15" customHeight="1">
      <c r="C661" s="74"/>
    </row>
    <row r="662" s="28" customFormat="1" ht="15" customHeight="1">
      <c r="C662" s="74"/>
    </row>
    <row r="663" s="28" customFormat="1" ht="15" customHeight="1">
      <c r="C663" s="74"/>
    </row>
    <row r="664" s="28" customFormat="1" ht="15" customHeight="1">
      <c r="C664" s="74"/>
    </row>
    <row r="665" s="28" customFormat="1" ht="15" customHeight="1">
      <c r="C665" s="74"/>
    </row>
    <row r="666" s="28" customFormat="1" ht="15" customHeight="1">
      <c r="C666" s="74"/>
    </row>
    <row r="667" s="28" customFormat="1" ht="15" customHeight="1">
      <c r="C667" s="74"/>
    </row>
    <row r="668" s="28" customFormat="1" ht="15" customHeight="1">
      <c r="C668" s="74"/>
    </row>
    <row r="669" s="28" customFormat="1" ht="15" customHeight="1">
      <c r="C669" s="74"/>
    </row>
    <row r="670" s="28" customFormat="1" ht="15" customHeight="1">
      <c r="C670" s="74"/>
    </row>
    <row r="671" s="28" customFormat="1" ht="15" customHeight="1">
      <c r="C671" s="74"/>
    </row>
    <row r="672" s="28" customFormat="1" ht="15" customHeight="1">
      <c r="C672" s="74"/>
    </row>
    <row r="673" s="28" customFormat="1" ht="15" customHeight="1">
      <c r="C673" s="74"/>
    </row>
    <row r="674" s="28" customFormat="1" ht="15" customHeight="1">
      <c r="C674" s="74"/>
    </row>
    <row r="675" s="28" customFormat="1" ht="15" customHeight="1">
      <c r="C675" s="74"/>
    </row>
    <row r="676" s="28" customFormat="1" ht="15" customHeight="1">
      <c r="C676" s="74"/>
    </row>
    <row r="677" s="28" customFormat="1" ht="15" customHeight="1">
      <c r="C677" s="74"/>
    </row>
    <row r="678" s="28" customFormat="1" ht="15" customHeight="1">
      <c r="C678" s="74"/>
    </row>
    <row r="679" s="28" customFormat="1" ht="15" customHeight="1">
      <c r="C679" s="74"/>
    </row>
    <row r="680" s="28" customFormat="1" ht="15" customHeight="1">
      <c r="C680" s="74"/>
    </row>
    <row r="681" s="28" customFormat="1" ht="15" customHeight="1">
      <c r="C681" s="74"/>
    </row>
    <row r="682" s="28" customFormat="1" ht="15" customHeight="1">
      <c r="C682" s="74"/>
    </row>
    <row r="683" s="28" customFormat="1" ht="15" customHeight="1">
      <c r="C683" s="74"/>
    </row>
    <row r="684" s="28" customFormat="1" ht="15" customHeight="1">
      <c r="C684" s="74"/>
    </row>
    <row r="685" s="28" customFormat="1" ht="15" customHeight="1">
      <c r="C685" s="74"/>
    </row>
    <row r="686" s="28" customFormat="1" ht="15" customHeight="1">
      <c r="C686" s="74"/>
    </row>
    <row r="687" s="28" customFormat="1" ht="15" customHeight="1">
      <c r="C687" s="74"/>
    </row>
    <row r="688" s="28" customFormat="1" ht="15" customHeight="1">
      <c r="C688" s="74"/>
    </row>
    <row r="689" s="28" customFormat="1" ht="15" customHeight="1">
      <c r="C689" s="74"/>
    </row>
    <row r="690" s="28" customFormat="1" ht="15" customHeight="1">
      <c r="C690" s="74"/>
    </row>
    <row r="691" s="28" customFormat="1" ht="15" customHeight="1">
      <c r="C691" s="74"/>
    </row>
    <row r="692" s="28" customFormat="1" ht="15" customHeight="1">
      <c r="C692" s="74"/>
    </row>
    <row r="693" s="28" customFormat="1" ht="15" customHeight="1">
      <c r="C693" s="74"/>
    </row>
    <row r="694" s="28" customFormat="1" ht="15" customHeight="1">
      <c r="C694" s="74"/>
    </row>
    <row r="695" s="28" customFormat="1" ht="15" customHeight="1">
      <c r="C695" s="74"/>
    </row>
    <row r="696" s="28" customFormat="1" ht="15" customHeight="1">
      <c r="C696" s="74"/>
    </row>
    <row r="697" s="28" customFormat="1" ht="15" customHeight="1">
      <c r="C697" s="74"/>
    </row>
    <row r="698" s="28" customFormat="1" ht="15" customHeight="1">
      <c r="C698" s="74"/>
    </row>
    <row r="699" s="28" customFormat="1" ht="15" customHeight="1">
      <c r="C699" s="74"/>
    </row>
    <row r="700" s="28" customFormat="1" ht="15" customHeight="1">
      <c r="C700" s="74"/>
    </row>
    <row r="701" s="28" customFormat="1" ht="15" customHeight="1">
      <c r="C701" s="74"/>
    </row>
    <row r="702" s="28" customFormat="1" ht="15" customHeight="1">
      <c r="C702" s="74"/>
    </row>
    <row r="703" s="28" customFormat="1" ht="15" customHeight="1">
      <c r="C703" s="74"/>
    </row>
    <row r="704" s="28" customFormat="1" ht="15" customHeight="1">
      <c r="C704" s="74"/>
    </row>
    <row r="705" s="28" customFormat="1" ht="15" customHeight="1">
      <c r="C705" s="74"/>
    </row>
    <row r="706" s="28" customFormat="1" ht="15" customHeight="1">
      <c r="C706" s="74"/>
    </row>
    <row r="707" s="28" customFormat="1" ht="15" customHeight="1">
      <c r="C707" s="74"/>
    </row>
    <row r="708" s="28" customFormat="1" ht="15" customHeight="1">
      <c r="C708" s="74"/>
    </row>
    <row r="709" s="28" customFormat="1" ht="15" customHeight="1">
      <c r="C709" s="74"/>
    </row>
    <row r="710" s="28" customFormat="1" ht="15" customHeight="1">
      <c r="C710" s="74"/>
    </row>
    <row r="711" s="28" customFormat="1" ht="15" customHeight="1">
      <c r="C711" s="74"/>
    </row>
    <row r="712" s="28" customFormat="1" ht="15" customHeight="1">
      <c r="C712" s="74"/>
    </row>
    <row r="713" s="28" customFormat="1" ht="15" customHeight="1">
      <c r="C713" s="74"/>
    </row>
    <row r="714" s="28" customFormat="1" ht="15" customHeight="1">
      <c r="C714" s="74"/>
    </row>
    <row r="715" s="28" customFormat="1" ht="15" customHeight="1">
      <c r="C715" s="74"/>
    </row>
    <row r="716" s="28" customFormat="1" ht="15" customHeight="1">
      <c r="C716" s="74"/>
    </row>
    <row r="717" s="28" customFormat="1" ht="15" customHeight="1">
      <c r="C717" s="74"/>
    </row>
    <row r="718" s="28" customFormat="1" ht="12.75">
      <c r="C718" s="74"/>
    </row>
    <row r="719" s="28" customFormat="1" ht="12.75">
      <c r="C719" s="74"/>
    </row>
    <row r="720" s="28" customFormat="1" ht="12.75">
      <c r="C720" s="74"/>
    </row>
    <row r="721" s="28" customFormat="1" ht="12.75">
      <c r="C721" s="74"/>
    </row>
    <row r="722" s="28" customFormat="1" ht="12.75">
      <c r="C722" s="74"/>
    </row>
    <row r="723" s="28" customFormat="1" ht="12.75">
      <c r="C723" s="74"/>
    </row>
    <row r="724" s="28" customFormat="1" ht="12.75">
      <c r="C724" s="74"/>
    </row>
    <row r="725" s="28" customFormat="1" ht="12.75">
      <c r="C725" s="74"/>
    </row>
    <row r="726" s="28" customFormat="1" ht="12.75">
      <c r="C726" s="74"/>
    </row>
    <row r="727" s="28" customFormat="1" ht="12.75">
      <c r="C727" s="74"/>
    </row>
    <row r="728" s="28" customFormat="1" ht="12.75">
      <c r="C728" s="74"/>
    </row>
    <row r="729" s="28" customFormat="1" ht="12.75">
      <c r="C729" s="74"/>
    </row>
    <row r="730" s="28" customFormat="1" ht="12.75">
      <c r="C730" s="74"/>
    </row>
    <row r="731" s="28" customFormat="1" ht="12.75">
      <c r="C731" s="74"/>
    </row>
    <row r="732" s="28" customFormat="1" ht="12.75">
      <c r="C732" s="74"/>
    </row>
    <row r="733" s="28" customFormat="1" ht="12.75">
      <c r="C733" s="74"/>
    </row>
    <row r="734" s="28" customFormat="1" ht="12.75">
      <c r="C734" s="74"/>
    </row>
    <row r="735" s="28" customFormat="1" ht="12.75">
      <c r="C735" s="74"/>
    </row>
    <row r="736" s="28" customFormat="1" ht="12.75">
      <c r="C736" s="74"/>
    </row>
    <row r="737" s="28" customFormat="1" ht="12.75">
      <c r="C737" s="74"/>
    </row>
    <row r="738" s="28" customFormat="1" ht="12.75">
      <c r="C738" s="74"/>
    </row>
    <row r="739" s="28" customFormat="1" ht="12.75">
      <c r="C739" s="74"/>
    </row>
    <row r="740" s="28" customFormat="1" ht="12.75">
      <c r="C740" s="74"/>
    </row>
    <row r="741" s="28" customFormat="1" ht="12.75">
      <c r="C741" s="74"/>
    </row>
    <row r="742" s="28" customFormat="1" ht="12.75">
      <c r="C742" s="74"/>
    </row>
    <row r="743" s="28" customFormat="1" ht="12.75">
      <c r="C743" s="74"/>
    </row>
    <row r="744" s="28" customFormat="1" ht="12.75">
      <c r="C744" s="74"/>
    </row>
    <row r="745" s="28" customFormat="1" ht="12.75">
      <c r="C745" s="74"/>
    </row>
    <row r="746" s="28" customFormat="1" ht="12.75">
      <c r="C746" s="74"/>
    </row>
    <row r="747" s="28" customFormat="1" ht="12.75">
      <c r="C747" s="74"/>
    </row>
    <row r="748" s="28" customFormat="1" ht="12.75">
      <c r="C748" s="74"/>
    </row>
    <row r="749" s="28" customFormat="1" ht="12.75">
      <c r="C749" s="74"/>
    </row>
    <row r="750" s="28" customFormat="1" ht="12.75">
      <c r="C750" s="74"/>
    </row>
    <row r="751" s="28" customFormat="1" ht="12.75">
      <c r="C751" s="74"/>
    </row>
    <row r="752" s="28" customFormat="1" ht="12.75">
      <c r="C752" s="74"/>
    </row>
    <row r="753" s="28" customFormat="1" ht="12.75">
      <c r="C753" s="74"/>
    </row>
    <row r="754" s="28" customFormat="1" ht="12.75">
      <c r="C754" s="74"/>
    </row>
    <row r="755" s="28" customFormat="1" ht="12.75">
      <c r="C755" s="74"/>
    </row>
    <row r="756" s="28" customFormat="1" ht="12.75">
      <c r="C756" s="74"/>
    </row>
    <row r="757" s="28" customFormat="1" ht="12.75">
      <c r="C757" s="74"/>
    </row>
    <row r="758" s="28" customFormat="1" ht="12.75">
      <c r="C758" s="74"/>
    </row>
    <row r="759" s="28" customFormat="1" ht="12.75">
      <c r="C759" s="74"/>
    </row>
    <row r="760" s="28" customFormat="1" ht="12.75">
      <c r="C760" s="74"/>
    </row>
    <row r="761" s="28" customFormat="1" ht="12.75">
      <c r="C761" s="74"/>
    </row>
    <row r="762" s="28" customFormat="1" ht="12.75">
      <c r="C762" s="74"/>
    </row>
    <row r="763" s="28" customFormat="1" ht="12.75">
      <c r="C763" s="74"/>
    </row>
    <row r="764" s="28" customFormat="1" ht="12.75">
      <c r="C764" s="74"/>
    </row>
    <row r="765" s="28" customFormat="1" ht="12.75">
      <c r="C765" s="74"/>
    </row>
    <row r="766" s="28" customFormat="1" ht="12.75">
      <c r="C766" s="74"/>
    </row>
    <row r="767" s="28" customFormat="1" ht="12.75">
      <c r="C767" s="74"/>
    </row>
    <row r="768" s="28" customFormat="1" ht="12.75">
      <c r="C768" s="74"/>
    </row>
    <row r="769" s="28" customFormat="1" ht="12.75">
      <c r="C769" s="74"/>
    </row>
    <row r="770" s="28" customFormat="1" ht="12.75">
      <c r="C770" s="74"/>
    </row>
    <row r="771" s="28" customFormat="1" ht="12.75">
      <c r="C771" s="74"/>
    </row>
    <row r="772" s="28" customFormat="1" ht="12.75">
      <c r="C772" s="74"/>
    </row>
    <row r="773" s="28" customFormat="1" ht="12.75">
      <c r="C773" s="74"/>
    </row>
    <row r="774" s="28" customFormat="1" ht="12.75">
      <c r="C774" s="74"/>
    </row>
    <row r="775" s="28" customFormat="1" ht="12.75">
      <c r="C775" s="74"/>
    </row>
    <row r="776" s="28" customFormat="1" ht="12.75">
      <c r="C776" s="74"/>
    </row>
    <row r="777" s="28" customFormat="1" ht="12.75">
      <c r="C777" s="74"/>
    </row>
    <row r="778" s="28" customFormat="1" ht="12.75">
      <c r="C778" s="74"/>
    </row>
    <row r="779" s="28" customFormat="1" ht="12.75">
      <c r="C779" s="74"/>
    </row>
    <row r="780" s="28" customFormat="1" ht="12.75">
      <c r="C780" s="74"/>
    </row>
    <row r="781" s="28" customFormat="1" ht="12.75">
      <c r="C781" s="74"/>
    </row>
    <row r="782" s="28" customFormat="1" ht="12.75">
      <c r="C782" s="74"/>
    </row>
    <row r="783" s="28" customFormat="1" ht="12.75">
      <c r="C783" s="74"/>
    </row>
    <row r="784" s="28" customFormat="1" ht="12.75">
      <c r="C784" s="74"/>
    </row>
    <row r="785" s="28" customFormat="1" ht="12.75">
      <c r="C785" s="74"/>
    </row>
    <row r="786" s="28" customFormat="1" ht="12.75">
      <c r="C786" s="74"/>
    </row>
    <row r="787" s="28" customFormat="1" ht="12.75">
      <c r="C787" s="74"/>
    </row>
    <row r="788" s="28" customFormat="1" ht="12.75">
      <c r="C788" s="74"/>
    </row>
    <row r="789" s="28" customFormat="1" ht="12.75">
      <c r="C789" s="74"/>
    </row>
    <row r="790" s="28" customFormat="1" ht="12.75">
      <c r="C790" s="74"/>
    </row>
    <row r="791" s="28" customFormat="1" ht="12.75">
      <c r="C791" s="74"/>
    </row>
    <row r="792" s="28" customFormat="1" ht="12.75">
      <c r="C792" s="74"/>
    </row>
    <row r="793" s="28" customFormat="1" ht="12.75">
      <c r="C793" s="74"/>
    </row>
    <row r="794" s="28" customFormat="1" ht="12.75">
      <c r="C794" s="74"/>
    </row>
    <row r="795" s="28" customFormat="1" ht="12.75">
      <c r="C795" s="74"/>
    </row>
    <row r="796" s="28" customFormat="1" ht="12.75">
      <c r="C796" s="74"/>
    </row>
    <row r="797" s="28" customFormat="1" ht="12.75">
      <c r="C797" s="74"/>
    </row>
    <row r="798" s="28" customFormat="1" ht="12.75">
      <c r="C798" s="74"/>
    </row>
    <row r="799" s="28" customFormat="1" ht="12.75">
      <c r="C799" s="74"/>
    </row>
    <row r="800" s="28" customFormat="1" ht="12.75">
      <c r="C800" s="74"/>
    </row>
    <row r="801" s="28" customFormat="1" ht="12.75">
      <c r="C801" s="74"/>
    </row>
    <row r="802" s="28" customFormat="1" ht="12.75">
      <c r="C802" s="74"/>
    </row>
    <row r="803" s="28" customFormat="1" ht="12.75">
      <c r="C803" s="74"/>
    </row>
    <row r="804" s="28" customFormat="1" ht="12.75">
      <c r="C804" s="74"/>
    </row>
    <row r="805" s="28" customFormat="1" ht="12.75">
      <c r="C805" s="74"/>
    </row>
    <row r="806" s="28" customFormat="1" ht="12.75">
      <c r="C806" s="74"/>
    </row>
    <row r="807" s="28" customFormat="1" ht="12.75">
      <c r="C807" s="74"/>
    </row>
    <row r="808" s="28" customFormat="1" ht="12.75">
      <c r="C808" s="74"/>
    </row>
    <row r="809" s="28" customFormat="1" ht="12.75">
      <c r="C809" s="74"/>
    </row>
    <row r="810" s="28" customFormat="1" ht="12.75">
      <c r="C810" s="74"/>
    </row>
    <row r="811" s="28" customFormat="1" ht="12.75">
      <c r="C811" s="74"/>
    </row>
    <row r="812" s="28" customFormat="1" ht="12.75">
      <c r="C812" s="74"/>
    </row>
    <row r="813" s="28" customFormat="1" ht="12.75">
      <c r="C813" s="74"/>
    </row>
    <row r="814" s="28" customFormat="1" ht="12.75">
      <c r="C814" s="74"/>
    </row>
    <row r="815" s="28" customFormat="1" ht="12.75">
      <c r="C815" s="74"/>
    </row>
    <row r="816" s="28" customFormat="1" ht="12.75">
      <c r="C816" s="74"/>
    </row>
    <row r="817" s="28" customFormat="1" ht="12.75">
      <c r="C817" s="74"/>
    </row>
    <row r="818" s="28" customFormat="1" ht="12.75">
      <c r="C818" s="74"/>
    </row>
    <row r="819" s="28" customFormat="1" ht="12.75">
      <c r="C819" s="74"/>
    </row>
    <row r="820" s="28" customFormat="1" ht="12.75">
      <c r="C820" s="74"/>
    </row>
    <row r="821" s="28" customFormat="1" ht="12.75">
      <c r="C821" s="74"/>
    </row>
    <row r="822" s="28" customFormat="1" ht="12.75">
      <c r="C822" s="74"/>
    </row>
    <row r="823" s="28" customFormat="1" ht="12.75">
      <c r="C823" s="74"/>
    </row>
    <row r="824" s="28" customFormat="1" ht="12.75">
      <c r="C824" s="74"/>
    </row>
    <row r="825" s="28" customFormat="1" ht="12.75">
      <c r="C825" s="74"/>
    </row>
    <row r="826" s="28" customFormat="1" ht="12.75">
      <c r="C826" s="74"/>
    </row>
    <row r="827" s="28" customFormat="1" ht="12.75">
      <c r="C827" s="74"/>
    </row>
    <row r="828" s="28" customFormat="1" ht="12.75">
      <c r="C828" s="74"/>
    </row>
    <row r="829" s="28" customFormat="1" ht="12.75">
      <c r="C829" s="74"/>
    </row>
    <row r="830" s="28" customFormat="1" ht="12.75">
      <c r="C830" s="74"/>
    </row>
    <row r="831" s="28" customFormat="1" ht="12.75">
      <c r="C831" s="74"/>
    </row>
    <row r="832" s="28" customFormat="1" ht="12.75">
      <c r="C832" s="74"/>
    </row>
    <row r="833" s="28" customFormat="1" ht="12.75">
      <c r="C833" s="74"/>
    </row>
    <row r="834" s="28" customFormat="1" ht="12.75">
      <c r="C834" s="74"/>
    </row>
    <row r="835" s="28" customFormat="1" ht="12.75">
      <c r="C835" s="74"/>
    </row>
    <row r="836" s="28" customFormat="1" ht="12.75">
      <c r="C836" s="74"/>
    </row>
    <row r="837" s="28" customFormat="1" ht="12.75">
      <c r="C837" s="74"/>
    </row>
    <row r="838" s="28" customFormat="1" ht="12.75">
      <c r="C838" s="74"/>
    </row>
    <row r="839" s="28" customFormat="1" ht="12.75">
      <c r="C839" s="74"/>
    </row>
    <row r="840" s="28" customFormat="1" ht="12.75">
      <c r="C840" s="74"/>
    </row>
    <row r="841" s="28" customFormat="1" ht="12.75">
      <c r="C841" s="74"/>
    </row>
    <row r="842" s="28" customFormat="1" ht="12.75">
      <c r="C842" s="74"/>
    </row>
    <row r="843" s="28" customFormat="1" ht="12.75">
      <c r="C843" s="74"/>
    </row>
    <row r="844" s="28" customFormat="1" ht="12.75">
      <c r="C844" s="74"/>
    </row>
    <row r="845" s="28" customFormat="1" ht="12.75">
      <c r="C845" s="74"/>
    </row>
    <row r="846" s="28" customFormat="1" ht="12.75">
      <c r="C846" s="74"/>
    </row>
    <row r="847" s="28" customFormat="1" ht="12.75">
      <c r="C847" s="74"/>
    </row>
    <row r="848" s="28" customFormat="1" ht="12.75">
      <c r="C848" s="74"/>
    </row>
    <row r="849" s="28" customFormat="1" ht="12.75">
      <c r="C849" s="74"/>
    </row>
    <row r="850" s="28" customFormat="1" ht="12.75">
      <c r="C850" s="74"/>
    </row>
    <row r="851" s="28" customFormat="1" ht="12.75">
      <c r="C851" s="74"/>
    </row>
    <row r="852" s="28" customFormat="1" ht="12.75">
      <c r="C852" s="74"/>
    </row>
    <row r="853" s="28" customFormat="1" ht="12.75">
      <c r="C853" s="74"/>
    </row>
    <row r="854" s="28" customFormat="1" ht="12.75">
      <c r="C854" s="74"/>
    </row>
    <row r="855" s="28" customFormat="1" ht="12.75">
      <c r="C855" s="74"/>
    </row>
    <row r="856" s="28" customFormat="1" ht="12.75">
      <c r="C856" s="74"/>
    </row>
    <row r="857" s="28" customFormat="1" ht="12.75">
      <c r="C857" s="74"/>
    </row>
    <row r="858" s="28" customFormat="1" ht="12.75">
      <c r="C858" s="74"/>
    </row>
    <row r="859" s="28" customFormat="1" ht="12.75">
      <c r="C859" s="74"/>
    </row>
    <row r="860" s="28" customFormat="1" ht="12.75">
      <c r="C860" s="74"/>
    </row>
    <row r="861" s="28" customFormat="1" ht="12.75">
      <c r="C861" s="74"/>
    </row>
    <row r="862" s="28" customFormat="1" ht="12.75">
      <c r="C862" s="74"/>
    </row>
    <row r="863" s="28" customFormat="1" ht="12.75">
      <c r="C863" s="74"/>
    </row>
    <row r="864" s="28" customFormat="1" ht="12.75">
      <c r="C864" s="74"/>
    </row>
    <row r="865" s="28" customFormat="1" ht="12.75">
      <c r="C865" s="74"/>
    </row>
    <row r="866" s="28" customFormat="1" ht="12.75">
      <c r="C866" s="74"/>
    </row>
    <row r="867" s="28" customFormat="1" ht="12.75">
      <c r="C867" s="74"/>
    </row>
    <row r="868" s="28" customFormat="1" ht="12.75">
      <c r="C868" s="74"/>
    </row>
    <row r="869" s="28" customFormat="1" ht="12.75">
      <c r="C869" s="74"/>
    </row>
    <row r="870" s="28" customFormat="1" ht="12.75">
      <c r="C870" s="74"/>
    </row>
    <row r="871" s="28" customFormat="1" ht="12.75">
      <c r="C871" s="74"/>
    </row>
    <row r="872" s="28" customFormat="1" ht="12.75">
      <c r="C872" s="74"/>
    </row>
    <row r="873" s="28" customFormat="1" ht="12.75">
      <c r="C873" s="74"/>
    </row>
    <row r="874" s="28" customFormat="1" ht="12.75">
      <c r="C874" s="74"/>
    </row>
    <row r="875" s="28" customFormat="1" ht="12.75">
      <c r="C875" s="74"/>
    </row>
    <row r="876" s="28" customFormat="1" ht="12.75">
      <c r="C876" s="74"/>
    </row>
    <row r="877" s="28" customFormat="1" ht="12.75">
      <c r="C877" s="74"/>
    </row>
    <row r="878" s="28" customFormat="1" ht="12.75">
      <c r="C878" s="74"/>
    </row>
    <row r="879" s="28" customFormat="1" ht="12.75">
      <c r="C879" s="74"/>
    </row>
    <row r="880" s="28" customFormat="1" ht="12.75">
      <c r="C880" s="74"/>
    </row>
    <row r="881" s="28" customFormat="1" ht="12.75">
      <c r="C881" s="74"/>
    </row>
    <row r="882" s="28" customFormat="1" ht="12.75">
      <c r="C882" s="74"/>
    </row>
    <row r="883" s="28" customFormat="1" ht="12.75">
      <c r="C883" s="74"/>
    </row>
    <row r="884" s="28" customFormat="1" ht="12.75">
      <c r="C884" s="74"/>
    </row>
    <row r="885" s="28" customFormat="1" ht="12.75">
      <c r="C885" s="74"/>
    </row>
    <row r="886" s="28" customFormat="1" ht="12.75">
      <c r="C886" s="74"/>
    </row>
    <row r="887" s="28" customFormat="1" ht="12.75">
      <c r="C887" s="74"/>
    </row>
    <row r="888" s="28" customFormat="1" ht="12.75">
      <c r="C888" s="74"/>
    </row>
    <row r="889" s="28" customFormat="1" ht="12.75">
      <c r="C889" s="74"/>
    </row>
    <row r="890" s="28" customFormat="1" ht="12.75">
      <c r="C890" s="74"/>
    </row>
    <row r="891" s="28" customFormat="1" ht="12.75">
      <c r="C891" s="74"/>
    </row>
    <row r="892" s="28" customFormat="1" ht="12.75">
      <c r="C892" s="74"/>
    </row>
    <row r="893" s="28" customFormat="1" ht="12.75">
      <c r="C893" s="74"/>
    </row>
    <row r="894" s="28" customFormat="1" ht="12.75">
      <c r="C894" s="74"/>
    </row>
    <row r="895" s="28" customFormat="1" ht="12.75">
      <c r="C895" s="74"/>
    </row>
    <row r="896" s="28" customFormat="1" ht="12.75">
      <c r="C896" s="74"/>
    </row>
    <row r="897" s="28" customFormat="1" ht="12.75">
      <c r="C897" s="74"/>
    </row>
    <row r="898" s="28" customFormat="1" ht="12.75">
      <c r="C898" s="74"/>
    </row>
    <row r="899" s="28" customFormat="1" ht="12.75">
      <c r="C899" s="74"/>
    </row>
    <row r="900" s="28" customFormat="1" ht="12.75">
      <c r="C900" s="74"/>
    </row>
    <row r="901" s="28" customFormat="1" ht="12.75">
      <c r="C901" s="74"/>
    </row>
    <row r="902" s="28" customFormat="1" ht="12.75">
      <c r="C902" s="74"/>
    </row>
    <row r="903" s="28" customFormat="1" ht="12.75">
      <c r="C903" s="74"/>
    </row>
    <row r="904" s="28" customFormat="1" ht="12.75">
      <c r="C904" s="74"/>
    </row>
    <row r="905" s="28" customFormat="1" ht="12.75">
      <c r="C905" s="74"/>
    </row>
    <row r="906" s="28" customFormat="1" ht="12.75">
      <c r="C906" s="7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T209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57421875" style="1" customWidth="1"/>
    <col min="2" max="2" width="37.8515625" style="1" customWidth="1"/>
    <col min="3" max="3" width="10.57421875" style="1" customWidth="1"/>
    <col min="4" max="4" width="11.00390625" style="1" customWidth="1"/>
    <col min="5" max="5" width="10.7109375" style="1" customWidth="1"/>
    <col min="6" max="6" width="11.140625" style="1" customWidth="1"/>
    <col min="7" max="7" width="9.57421875" style="1" bestFit="1" customWidth="1"/>
    <col min="8" max="8" width="11.140625" style="1" bestFit="1" customWidth="1"/>
    <col min="9" max="15" width="9.140625" style="1" customWidth="1"/>
    <col min="16" max="16" width="17.7109375" style="1" customWidth="1"/>
    <col min="17" max="17" width="11.00390625" style="1" customWidth="1"/>
    <col min="18" max="18" width="12.140625" style="1" customWidth="1"/>
    <col min="19" max="16384" width="9.140625" style="1" customWidth="1"/>
  </cols>
  <sheetData>
    <row r="2" spans="1:5" ht="18">
      <c r="A2" s="789" t="s">
        <v>1023</v>
      </c>
      <c r="B2" s="789"/>
      <c r="C2" s="789"/>
      <c r="D2" s="789"/>
      <c r="E2" s="789"/>
    </row>
    <row r="4" spans="1:5" ht="28.5" customHeight="1">
      <c r="A4" s="782" t="s">
        <v>1024</v>
      </c>
      <c r="B4" s="782"/>
      <c r="C4" s="782"/>
      <c r="D4" s="782"/>
      <c r="E4" s="782"/>
    </row>
    <row r="5" spans="1:4" ht="12.75" hidden="1">
      <c r="A5" s="574" t="s">
        <v>1025</v>
      </c>
      <c r="B5" s="574"/>
      <c r="C5" s="574"/>
      <c r="D5" s="574"/>
    </row>
    <row r="6" spans="5:20" ht="14.25" customHeight="1" thickBot="1">
      <c r="E6" s="3" t="s">
        <v>597</v>
      </c>
      <c r="Q6" s="353">
        <f>(2!H8+3!E8+6!I7)/3</f>
        <v>1074501.26</v>
      </c>
      <c r="R6" s="580">
        <f>-1032404.2</f>
        <v>-1032404.2</v>
      </c>
      <c r="S6" s="353">
        <f>SUM(Q6:R6)</f>
        <v>42097.060000000056</v>
      </c>
      <c r="T6" s="735">
        <v>1664.3</v>
      </c>
    </row>
    <row r="7" spans="1:20" ht="13.5" thickBot="1">
      <c r="A7" s="783" t="s">
        <v>1026</v>
      </c>
      <c r="B7" s="783"/>
      <c r="C7" s="791" t="s">
        <v>1027</v>
      </c>
      <c r="D7" s="785" t="s">
        <v>317</v>
      </c>
      <c r="E7" s="786"/>
      <c r="Q7" s="353">
        <f>(2!I8+3!F8+6!J7)/3</f>
        <v>57044.700000000004</v>
      </c>
      <c r="R7" s="580">
        <v>-599.2</v>
      </c>
      <c r="S7" s="353">
        <f>SUM(Q7:R7)</f>
        <v>56445.50000000001</v>
      </c>
      <c r="T7" s="735">
        <v>6175.5</v>
      </c>
    </row>
    <row r="8" spans="1:7" ht="26.25" thickBot="1">
      <c r="A8" s="784"/>
      <c r="B8" s="784"/>
      <c r="C8" s="792"/>
      <c r="D8" s="83" t="s">
        <v>1028</v>
      </c>
      <c r="E8" s="83" t="s">
        <v>1029</v>
      </c>
      <c r="G8" s="353"/>
    </row>
    <row r="9" spans="1:7" ht="13.5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G9" s="353"/>
    </row>
    <row r="10" spans="1:5" ht="30" customHeight="1" thickBot="1">
      <c r="A10" s="575">
        <v>8000</v>
      </c>
      <c r="B10" s="576" t="s">
        <v>1030</v>
      </c>
      <c r="C10" s="577">
        <f>D10+E10</f>
        <v>-7839.8</v>
      </c>
      <c r="D10" s="578">
        <f>-E22</f>
        <v>-1664.3</v>
      </c>
      <c r="E10" s="579">
        <f>-F22</f>
        <v>-6175.5</v>
      </c>
    </row>
    <row r="12" ht="0.75" customHeight="1"/>
    <row r="13" ht="1.5" customHeight="1"/>
    <row r="14" spans="1:6" ht="18">
      <c r="A14" s="789" t="s">
        <v>1031</v>
      </c>
      <c r="B14" s="789"/>
      <c r="C14" s="789"/>
      <c r="D14" s="789"/>
      <c r="E14" s="789"/>
      <c r="F14" s="789"/>
    </row>
    <row r="15" ht="15">
      <c r="B15" s="581"/>
    </row>
    <row r="16" spans="1:6" ht="30" customHeight="1">
      <c r="A16" s="782" t="s">
        <v>1032</v>
      </c>
      <c r="B16" s="782"/>
      <c r="C16" s="782"/>
      <c r="D16" s="782"/>
      <c r="E16" s="782"/>
      <c r="F16" s="782"/>
    </row>
    <row r="17" ht="4.5" customHeight="1">
      <c r="A17" s="574" t="s">
        <v>1033</v>
      </c>
    </row>
    <row r="18" ht="13.5" thickBot="1">
      <c r="E18" s="3" t="s">
        <v>371</v>
      </c>
    </row>
    <row r="19" spans="1:6" ht="35.25" customHeight="1" thickBot="1">
      <c r="A19" s="582" t="s">
        <v>1034</v>
      </c>
      <c r="B19" s="583" t="s">
        <v>245</v>
      </c>
      <c r="C19" s="584"/>
      <c r="D19" s="787" t="s">
        <v>376</v>
      </c>
      <c r="E19" s="585" t="s">
        <v>1035</v>
      </c>
      <c r="F19" s="586"/>
    </row>
    <row r="20" spans="1:6" ht="26.25" thickBot="1">
      <c r="A20" s="587"/>
      <c r="B20" s="156" t="s">
        <v>246</v>
      </c>
      <c r="C20" s="157" t="s">
        <v>247</v>
      </c>
      <c r="D20" s="790"/>
      <c r="E20" s="83" t="s">
        <v>364</v>
      </c>
      <c r="F20" s="83" t="s">
        <v>365</v>
      </c>
    </row>
    <row r="21" spans="1:6" ht="13.5" thickBot="1">
      <c r="A21" s="26">
        <v>1</v>
      </c>
      <c r="B21" s="26">
        <v>2</v>
      </c>
      <c r="C21" s="26" t="s">
        <v>248</v>
      </c>
      <c r="D21" s="26">
        <v>4</v>
      </c>
      <c r="E21" s="26">
        <v>5</v>
      </c>
      <c r="F21" s="26">
        <v>6</v>
      </c>
    </row>
    <row r="22" spans="1:6" s="574" customFormat="1" ht="36.75" thickBot="1">
      <c r="A22" s="588">
        <v>8010</v>
      </c>
      <c r="B22" s="589" t="s">
        <v>1036</v>
      </c>
      <c r="C22" s="590"/>
      <c r="D22" s="577">
        <f>E22+F22</f>
        <v>7839.8</v>
      </c>
      <c r="E22" s="578">
        <f>E24</f>
        <v>1664.3</v>
      </c>
      <c r="F22" s="579">
        <f>F24</f>
        <v>6175.5</v>
      </c>
    </row>
    <row r="23" spans="1:6" s="574" customFormat="1" ht="13.5" thickBot="1">
      <c r="A23" s="591"/>
      <c r="B23" s="592" t="s">
        <v>317</v>
      </c>
      <c r="C23" s="593"/>
      <c r="D23" s="594"/>
      <c r="E23" s="595"/>
      <c r="F23" s="596"/>
    </row>
    <row r="24" spans="1:6" ht="36.75" thickBot="1">
      <c r="A24" s="597">
        <v>8100</v>
      </c>
      <c r="B24" s="598" t="s">
        <v>1037</v>
      </c>
      <c r="C24" s="599"/>
      <c r="D24" s="577">
        <f>E24+F24</f>
        <v>7839.8</v>
      </c>
      <c r="E24" s="578">
        <f>'[2]5'!E15</f>
        <v>1664.3</v>
      </c>
      <c r="F24" s="579">
        <f>'[2]5'!F15</f>
        <v>6175.5</v>
      </c>
    </row>
    <row r="25" spans="1:6" ht="12.75">
      <c r="A25" s="597"/>
      <c r="B25" s="600" t="s">
        <v>317</v>
      </c>
      <c r="C25" s="599"/>
      <c r="D25" s="601"/>
      <c r="E25" s="602"/>
      <c r="F25" s="84"/>
    </row>
    <row r="26" spans="1:6" ht="24" customHeight="1">
      <c r="A26" s="603">
        <v>8110</v>
      </c>
      <c r="B26" s="604" t="s">
        <v>1038</v>
      </c>
      <c r="C26" s="599"/>
      <c r="D26" s="605"/>
      <c r="E26" s="602"/>
      <c r="F26" s="606"/>
    </row>
    <row r="27" spans="1:6" ht="12.75">
      <c r="A27" s="603"/>
      <c r="B27" s="607" t="s">
        <v>317</v>
      </c>
      <c r="C27" s="599"/>
      <c r="D27" s="605"/>
      <c r="E27" s="602"/>
      <c r="F27" s="606"/>
    </row>
    <row r="28" spans="1:6" ht="39" customHeight="1">
      <c r="A28" s="603">
        <v>8111</v>
      </c>
      <c r="B28" s="608" t="s">
        <v>1039</v>
      </c>
      <c r="C28" s="599"/>
      <c r="D28" s="601"/>
      <c r="E28" s="609" t="s">
        <v>1040</v>
      </c>
      <c r="F28" s="84"/>
    </row>
    <row r="29" spans="1:6" ht="12.75">
      <c r="A29" s="603"/>
      <c r="B29" s="221" t="s">
        <v>325</v>
      </c>
      <c r="C29" s="599"/>
      <c r="D29" s="601"/>
      <c r="E29" s="609"/>
      <c r="F29" s="84"/>
    </row>
    <row r="30" spans="1:6" ht="12.75">
      <c r="A30" s="603">
        <v>8112</v>
      </c>
      <c r="B30" s="610" t="s">
        <v>1041</v>
      </c>
      <c r="C30" s="611" t="s">
        <v>1042</v>
      </c>
      <c r="D30" s="601"/>
      <c r="E30" s="609" t="s">
        <v>1040</v>
      </c>
      <c r="F30" s="84"/>
    </row>
    <row r="31" spans="1:6" ht="12.75">
      <c r="A31" s="603">
        <v>8113</v>
      </c>
      <c r="B31" s="610" t="s">
        <v>1043</v>
      </c>
      <c r="C31" s="611" t="s">
        <v>1044</v>
      </c>
      <c r="D31" s="601"/>
      <c r="E31" s="609" t="s">
        <v>1040</v>
      </c>
      <c r="F31" s="84"/>
    </row>
    <row r="32" spans="1:6" s="615" customFormat="1" ht="24.75" customHeight="1">
      <c r="A32" s="603">
        <v>8120</v>
      </c>
      <c r="B32" s="608" t="s">
        <v>1045</v>
      </c>
      <c r="C32" s="611"/>
      <c r="D32" s="612"/>
      <c r="E32" s="613"/>
      <c r="F32" s="614"/>
    </row>
    <row r="33" spans="1:6" s="615" customFormat="1" ht="12.75">
      <c r="A33" s="603"/>
      <c r="B33" s="221" t="s">
        <v>317</v>
      </c>
      <c r="C33" s="611"/>
      <c r="D33" s="612"/>
      <c r="E33" s="613"/>
      <c r="F33" s="614"/>
    </row>
    <row r="34" spans="1:6" s="615" customFormat="1" ht="12.75">
      <c r="A34" s="603">
        <v>8121</v>
      </c>
      <c r="B34" s="608" t="s">
        <v>1046</v>
      </c>
      <c r="C34" s="611"/>
      <c r="D34" s="612"/>
      <c r="E34" s="609" t="s">
        <v>1040</v>
      </c>
      <c r="F34" s="614"/>
    </row>
    <row r="35" spans="1:6" s="615" customFormat="1" ht="12.75">
      <c r="A35" s="603"/>
      <c r="B35" s="221" t="s">
        <v>325</v>
      </c>
      <c r="C35" s="611"/>
      <c r="D35" s="612"/>
      <c r="E35" s="613"/>
      <c r="F35" s="614"/>
    </row>
    <row r="36" spans="1:6" s="615" customFormat="1" ht="24">
      <c r="A36" s="597">
        <v>8122</v>
      </c>
      <c r="B36" s="604" t="s">
        <v>1047</v>
      </c>
      <c r="C36" s="611" t="s">
        <v>1048</v>
      </c>
      <c r="D36" s="612"/>
      <c r="E36" s="609" t="s">
        <v>1040</v>
      </c>
      <c r="F36" s="614"/>
    </row>
    <row r="37" spans="1:6" s="615" customFormat="1" ht="12.75">
      <c r="A37" s="597"/>
      <c r="B37" s="616" t="s">
        <v>325</v>
      </c>
      <c r="C37" s="611"/>
      <c r="D37" s="612"/>
      <c r="E37" s="613"/>
      <c r="F37" s="614"/>
    </row>
    <row r="38" spans="1:6" s="615" customFormat="1" ht="12.75">
      <c r="A38" s="597">
        <v>8123</v>
      </c>
      <c r="B38" s="616" t="s">
        <v>1049</v>
      </c>
      <c r="C38" s="611"/>
      <c r="D38" s="612"/>
      <c r="E38" s="609" t="s">
        <v>1040</v>
      </c>
      <c r="F38" s="614"/>
    </row>
    <row r="39" spans="1:6" s="615" customFormat="1" ht="12.75">
      <c r="A39" s="597">
        <v>8124</v>
      </c>
      <c r="B39" s="616" t="s">
        <v>1050</v>
      </c>
      <c r="C39" s="611"/>
      <c r="D39" s="612"/>
      <c r="E39" s="609" t="s">
        <v>1040</v>
      </c>
      <c r="F39" s="614"/>
    </row>
    <row r="40" spans="1:6" s="615" customFormat="1" ht="36">
      <c r="A40" s="597">
        <v>8130</v>
      </c>
      <c r="B40" s="604" t="s">
        <v>1051</v>
      </c>
      <c r="C40" s="611" t="s">
        <v>1052</v>
      </c>
      <c r="D40" s="612"/>
      <c r="E40" s="609" t="s">
        <v>1040</v>
      </c>
      <c r="F40" s="614"/>
    </row>
    <row r="41" spans="1:6" s="615" customFormat="1" ht="12.75">
      <c r="A41" s="597"/>
      <c r="B41" s="616" t="s">
        <v>325</v>
      </c>
      <c r="C41" s="611"/>
      <c r="D41" s="612"/>
      <c r="E41" s="613"/>
      <c r="F41" s="614"/>
    </row>
    <row r="42" spans="1:6" s="615" customFormat="1" ht="12.75">
      <c r="A42" s="597">
        <v>8131</v>
      </c>
      <c r="B42" s="616" t="s">
        <v>1053</v>
      </c>
      <c r="C42" s="611"/>
      <c r="D42" s="612"/>
      <c r="E42" s="609" t="s">
        <v>1040</v>
      </c>
      <c r="F42" s="614"/>
    </row>
    <row r="43" spans="1:6" s="615" customFormat="1" ht="12.75">
      <c r="A43" s="597">
        <v>8132</v>
      </c>
      <c r="B43" s="616" t="s">
        <v>1054</v>
      </c>
      <c r="C43" s="611"/>
      <c r="D43" s="612"/>
      <c r="E43" s="609" t="s">
        <v>1040</v>
      </c>
      <c r="F43" s="614"/>
    </row>
    <row r="44" spans="2:3" ht="12.75">
      <c r="B44" s="617"/>
      <c r="C44" s="2"/>
    </row>
    <row r="45" spans="2:3" ht="12.75">
      <c r="B45" s="617"/>
      <c r="C45" s="2"/>
    </row>
    <row r="46" spans="2:3" ht="12.75">
      <c r="B46" s="617"/>
      <c r="C46" s="2"/>
    </row>
    <row r="47" ht="12.75">
      <c r="B47" s="75"/>
    </row>
    <row r="48" ht="12.75">
      <c r="B48" s="75"/>
    </row>
    <row r="49" ht="12.75">
      <c r="B49" s="75"/>
    </row>
    <row r="50" ht="12.75">
      <c r="B50" s="75"/>
    </row>
    <row r="51" ht="12.75">
      <c r="B51" s="75"/>
    </row>
    <row r="52" ht="12.75">
      <c r="B52" s="75"/>
    </row>
    <row r="53" ht="12.75">
      <c r="B53" s="75"/>
    </row>
    <row r="54" ht="12.75">
      <c r="B54" s="75"/>
    </row>
    <row r="55" ht="12.75">
      <c r="B55" s="75"/>
    </row>
    <row r="56" ht="12.75">
      <c r="B56" s="75"/>
    </row>
    <row r="57" ht="12.75">
      <c r="B57" s="75"/>
    </row>
    <row r="58" ht="12.75">
      <c r="B58" s="75"/>
    </row>
    <row r="59" ht="12.75">
      <c r="B59" s="75"/>
    </row>
    <row r="60" ht="12.75">
      <c r="B60" s="75"/>
    </row>
    <row r="61" ht="12.75">
      <c r="B61" s="75"/>
    </row>
    <row r="62" ht="12.75">
      <c r="B62" s="75"/>
    </row>
    <row r="63" ht="12.75">
      <c r="B63" s="75"/>
    </row>
    <row r="64" ht="12.75">
      <c r="B64" s="75"/>
    </row>
    <row r="65" ht="12.75">
      <c r="B65" s="75"/>
    </row>
    <row r="66" ht="12.75">
      <c r="B66" s="75"/>
    </row>
    <row r="67" ht="12.75">
      <c r="B67" s="75"/>
    </row>
    <row r="68" ht="12.75">
      <c r="B68" s="75"/>
    </row>
    <row r="69" ht="12.75">
      <c r="B69" s="75"/>
    </row>
    <row r="70" ht="12.75">
      <c r="B70" s="75"/>
    </row>
    <row r="71" ht="12.75">
      <c r="B71" s="75"/>
    </row>
    <row r="72" ht="12.75">
      <c r="B72" s="75"/>
    </row>
    <row r="73" ht="12.75">
      <c r="B73" s="75"/>
    </row>
    <row r="74" ht="12.75">
      <c r="B74" s="75"/>
    </row>
    <row r="75" ht="12.75">
      <c r="B75" s="75"/>
    </row>
    <row r="76" ht="12.75">
      <c r="B76" s="75"/>
    </row>
    <row r="77" ht="12.75">
      <c r="B77" s="75"/>
    </row>
    <row r="78" ht="12.75">
      <c r="B78" s="75"/>
    </row>
    <row r="79" ht="12.75">
      <c r="B79" s="75"/>
    </row>
    <row r="80" ht="12.75">
      <c r="B80" s="75"/>
    </row>
    <row r="81" ht="12.75">
      <c r="B81" s="75"/>
    </row>
    <row r="82" ht="12.75">
      <c r="B82" s="75"/>
    </row>
    <row r="83" ht="12.75">
      <c r="B83" s="75"/>
    </row>
    <row r="84" ht="12.75">
      <c r="B84" s="75"/>
    </row>
    <row r="85" ht="12.75">
      <c r="B85" s="75"/>
    </row>
    <row r="86" ht="12.75">
      <c r="B86" s="75"/>
    </row>
    <row r="87" ht="12.75">
      <c r="B87" s="75"/>
    </row>
    <row r="88" ht="12.75">
      <c r="B88" s="75"/>
    </row>
    <row r="89" ht="12.75">
      <c r="B89" s="75"/>
    </row>
    <row r="90" ht="12.75">
      <c r="B90" s="75"/>
    </row>
    <row r="91" ht="12.75">
      <c r="B91" s="75"/>
    </row>
    <row r="92" ht="12.75">
      <c r="B92" s="75"/>
    </row>
    <row r="93" ht="12.75">
      <c r="B93" s="75"/>
    </row>
    <row r="94" ht="12.75">
      <c r="B94" s="75"/>
    </row>
    <row r="95" ht="12.75">
      <c r="B95" s="75"/>
    </row>
    <row r="96" ht="12.75">
      <c r="B96" s="75"/>
    </row>
    <row r="97" ht="12.75">
      <c r="B97" s="75"/>
    </row>
    <row r="98" ht="12.75">
      <c r="B98" s="75"/>
    </row>
    <row r="99" ht="12.75">
      <c r="B99" s="75"/>
    </row>
    <row r="100" ht="12.75">
      <c r="B100" s="75"/>
    </row>
    <row r="101" ht="12.75">
      <c r="B101" s="75"/>
    </row>
    <row r="102" ht="12.75">
      <c r="B102" s="75"/>
    </row>
    <row r="103" ht="12.75">
      <c r="B103" s="75"/>
    </row>
    <row r="104" ht="12.75">
      <c r="B104" s="75"/>
    </row>
    <row r="105" ht="12.75">
      <c r="B105" s="75"/>
    </row>
    <row r="106" ht="12.75">
      <c r="B106" s="75"/>
    </row>
    <row r="107" ht="12.75">
      <c r="B107" s="75"/>
    </row>
    <row r="108" ht="12.75">
      <c r="B108" s="75"/>
    </row>
    <row r="109" ht="12.75">
      <c r="B109" s="75"/>
    </row>
    <row r="110" ht="12.75">
      <c r="B110" s="75"/>
    </row>
    <row r="111" ht="12.75">
      <c r="B111" s="75"/>
    </row>
    <row r="112" ht="12.75">
      <c r="B112" s="75"/>
    </row>
    <row r="113" ht="12.75">
      <c r="B113" s="75"/>
    </row>
    <row r="114" ht="12.75">
      <c r="B114" s="75"/>
    </row>
    <row r="115" ht="12.75">
      <c r="B115" s="75"/>
    </row>
    <row r="116" ht="12.75">
      <c r="B116" s="75"/>
    </row>
    <row r="117" ht="12.75">
      <c r="B117" s="75"/>
    </row>
    <row r="118" ht="12.75">
      <c r="B118" s="75"/>
    </row>
    <row r="119" ht="12.75">
      <c r="B119" s="75"/>
    </row>
    <row r="120" ht="12.75">
      <c r="B120" s="75"/>
    </row>
    <row r="121" ht="12.75">
      <c r="B121" s="75"/>
    </row>
    <row r="122" ht="12.75">
      <c r="B122" s="75"/>
    </row>
    <row r="123" ht="12.75">
      <c r="B123" s="75"/>
    </row>
    <row r="124" ht="12.75">
      <c r="B124" s="75"/>
    </row>
    <row r="125" ht="12.75">
      <c r="B125" s="75"/>
    </row>
    <row r="126" ht="12.75">
      <c r="B126" s="75"/>
    </row>
    <row r="127" ht="12.75">
      <c r="B127" s="75"/>
    </row>
    <row r="128" ht="12.75">
      <c r="B128" s="75"/>
    </row>
    <row r="129" ht="12.75">
      <c r="B129" s="75"/>
    </row>
    <row r="130" ht="12.75">
      <c r="B130" s="75"/>
    </row>
    <row r="131" ht="12.75">
      <c r="B131" s="75"/>
    </row>
    <row r="132" ht="12.75">
      <c r="B132" s="75"/>
    </row>
    <row r="133" ht="12.75">
      <c r="B133" s="75"/>
    </row>
    <row r="134" ht="12.75">
      <c r="B134" s="75"/>
    </row>
    <row r="135" ht="12.75">
      <c r="B135" s="75"/>
    </row>
    <row r="136" ht="12.75">
      <c r="B136" s="75"/>
    </row>
    <row r="137" ht="12.75">
      <c r="B137" s="75"/>
    </row>
    <row r="138" ht="12.75">
      <c r="B138" s="75"/>
    </row>
    <row r="139" ht="12.75">
      <c r="B139" s="75"/>
    </row>
    <row r="140" ht="12.75">
      <c r="B140" s="75"/>
    </row>
    <row r="141" ht="12.75">
      <c r="B141" s="75"/>
    </row>
    <row r="142" ht="12.75">
      <c r="B142" s="75"/>
    </row>
    <row r="143" ht="12.75">
      <c r="B143" s="75"/>
    </row>
    <row r="144" ht="12.75">
      <c r="B144" s="75"/>
    </row>
    <row r="145" ht="12.75">
      <c r="B145" s="75"/>
    </row>
    <row r="146" ht="12.75">
      <c r="B146" s="75"/>
    </row>
    <row r="147" ht="12.75">
      <c r="B147" s="75"/>
    </row>
    <row r="148" ht="12.75">
      <c r="B148" s="75"/>
    </row>
    <row r="149" ht="12.75">
      <c r="B149" s="75"/>
    </row>
    <row r="150" ht="12.75">
      <c r="B150" s="75"/>
    </row>
    <row r="151" ht="12.75">
      <c r="B151" s="75"/>
    </row>
    <row r="152" ht="12.75">
      <c r="B152" s="75"/>
    </row>
    <row r="153" ht="12.75">
      <c r="B153" s="75"/>
    </row>
    <row r="154" ht="12.75">
      <c r="B154" s="75"/>
    </row>
    <row r="155" ht="12.75">
      <c r="B155" s="75"/>
    </row>
    <row r="156" ht="12.75">
      <c r="B156" s="75"/>
    </row>
    <row r="157" ht="12.75">
      <c r="B157" s="75"/>
    </row>
    <row r="158" ht="12.75">
      <c r="B158" s="75"/>
    </row>
    <row r="159" ht="12.75">
      <c r="B159" s="75"/>
    </row>
    <row r="160" ht="12.75">
      <c r="B160" s="75"/>
    </row>
    <row r="161" ht="12.75">
      <c r="B161" s="75"/>
    </row>
    <row r="162" ht="12.75">
      <c r="B162" s="75"/>
    </row>
    <row r="163" ht="12.75">
      <c r="B163" s="75"/>
    </row>
    <row r="164" ht="12.75">
      <c r="B164" s="75"/>
    </row>
    <row r="165" ht="12.75">
      <c r="B165" s="75"/>
    </row>
    <row r="166" ht="12.75">
      <c r="B166" s="75"/>
    </row>
    <row r="167" ht="12.75">
      <c r="B167" s="75"/>
    </row>
    <row r="168" ht="12.75">
      <c r="B168" s="75"/>
    </row>
    <row r="169" ht="12.75">
      <c r="B169" s="75"/>
    </row>
    <row r="170" ht="12.75">
      <c r="B170" s="75"/>
    </row>
    <row r="171" ht="12.75">
      <c r="B171" s="75"/>
    </row>
    <row r="172" ht="12.75">
      <c r="B172" s="75"/>
    </row>
    <row r="173" ht="12.75">
      <c r="B173" s="75"/>
    </row>
    <row r="174" ht="12.75">
      <c r="B174" s="75"/>
    </row>
    <row r="175" ht="12.75">
      <c r="B175" s="75"/>
    </row>
    <row r="176" ht="12.75">
      <c r="B176" s="75"/>
    </row>
    <row r="177" ht="12.75">
      <c r="B177" s="75"/>
    </row>
    <row r="178" ht="12.75">
      <c r="B178" s="75"/>
    </row>
    <row r="179" ht="12.75">
      <c r="B179" s="75"/>
    </row>
    <row r="180" ht="12.75">
      <c r="B180" s="75"/>
    </row>
    <row r="181" ht="12.75">
      <c r="B181" s="75"/>
    </row>
    <row r="182" ht="12.75">
      <c r="B182" s="75"/>
    </row>
    <row r="183" ht="12.75">
      <c r="B183" s="75"/>
    </row>
    <row r="184" ht="12.75">
      <c r="B184" s="75"/>
    </row>
    <row r="185" ht="12.75">
      <c r="B185" s="75"/>
    </row>
    <row r="186" ht="12.75">
      <c r="B186" s="75"/>
    </row>
    <row r="187" ht="12.75">
      <c r="B187" s="75"/>
    </row>
    <row r="188" ht="12.75">
      <c r="B188" s="75"/>
    </row>
    <row r="189" ht="12.75">
      <c r="B189" s="75"/>
    </row>
    <row r="190" ht="12.75">
      <c r="B190" s="75"/>
    </row>
    <row r="191" ht="12.75">
      <c r="B191" s="75"/>
    </row>
    <row r="192" ht="12.75">
      <c r="B192" s="75"/>
    </row>
    <row r="193" ht="12.75">
      <c r="B193" s="75"/>
    </row>
    <row r="194" ht="12.75">
      <c r="B194" s="75"/>
    </row>
    <row r="195" ht="12.75">
      <c r="B195" s="75"/>
    </row>
    <row r="196" ht="12.75">
      <c r="B196" s="75"/>
    </row>
    <row r="197" ht="12.75">
      <c r="B197" s="75"/>
    </row>
    <row r="198" ht="12.75">
      <c r="B198" s="75"/>
    </row>
    <row r="199" ht="12.75">
      <c r="B199" s="75"/>
    </row>
    <row r="200" ht="12.75">
      <c r="B200" s="75"/>
    </row>
    <row r="201" ht="12.75">
      <c r="B201" s="75"/>
    </row>
    <row r="202" ht="12.75">
      <c r="B202" s="75"/>
    </row>
    <row r="203" ht="12.75">
      <c r="B203" s="75"/>
    </row>
    <row r="204" ht="12.75">
      <c r="B204" s="75"/>
    </row>
    <row r="205" ht="12.75">
      <c r="B205" s="75"/>
    </row>
    <row r="206" ht="12.75">
      <c r="B206" s="75"/>
    </row>
    <row r="207" ht="12.75">
      <c r="B207" s="75"/>
    </row>
    <row r="208" ht="12.75">
      <c r="B208" s="75"/>
    </row>
    <row r="209" ht="12.75">
      <c r="B209" s="75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140625" style="618" customWidth="1"/>
    <col min="2" max="2" width="52.140625" style="618" customWidth="1"/>
    <col min="3" max="3" width="5.00390625" style="618" bestFit="1" customWidth="1"/>
    <col min="4" max="4" width="8.8515625" style="618" customWidth="1"/>
    <col min="5" max="5" width="9.00390625" style="618" customWidth="1"/>
    <col min="6" max="6" width="8.421875" style="618" customWidth="1"/>
    <col min="7" max="16384" width="9.140625" style="618" customWidth="1"/>
  </cols>
  <sheetData>
    <row r="1" ht="13.5" thickBot="1"/>
    <row r="2" spans="1:6" s="431" customFormat="1" ht="21.75" thickBot="1">
      <c r="A2" s="793" t="s">
        <v>1026</v>
      </c>
      <c r="B2" s="619" t="s">
        <v>245</v>
      </c>
      <c r="C2" s="620"/>
      <c r="D2" s="793" t="s">
        <v>376</v>
      </c>
      <c r="E2" s="796" t="s">
        <v>317</v>
      </c>
      <c r="F2" s="797"/>
    </row>
    <row r="3" spans="1:6" s="431" customFormat="1" ht="21.75" thickBot="1">
      <c r="A3" s="794"/>
      <c r="B3" s="621" t="s">
        <v>246</v>
      </c>
      <c r="C3" s="622" t="s">
        <v>247</v>
      </c>
      <c r="D3" s="795"/>
      <c r="E3" s="623" t="s">
        <v>364</v>
      </c>
      <c r="F3" s="623" t="s">
        <v>365</v>
      </c>
    </row>
    <row r="4" spans="1:6" s="431" customFormat="1" ht="13.5" thickBot="1">
      <c r="A4" s="624">
        <v>1</v>
      </c>
      <c r="B4" s="624">
        <v>2</v>
      </c>
      <c r="C4" s="624" t="s">
        <v>248</v>
      </c>
      <c r="D4" s="624">
        <v>4</v>
      </c>
      <c r="E4" s="624">
        <v>5</v>
      </c>
      <c r="F4" s="624">
        <v>6</v>
      </c>
    </row>
    <row r="5" spans="1:6" s="630" customFormat="1" ht="12.75">
      <c r="A5" s="625">
        <v>8140</v>
      </c>
      <c r="B5" s="626" t="s">
        <v>1055</v>
      </c>
      <c r="C5" s="611"/>
      <c r="D5" s="627"/>
      <c r="E5" s="628"/>
      <c r="F5" s="629"/>
    </row>
    <row r="6" spans="1:6" s="630" customFormat="1" ht="12.75">
      <c r="A6" s="631"/>
      <c r="B6" s="632" t="s">
        <v>325</v>
      </c>
      <c r="C6" s="611"/>
      <c r="D6" s="627"/>
      <c r="E6" s="628"/>
      <c r="F6" s="629"/>
    </row>
    <row r="7" spans="1:6" s="630" customFormat="1" ht="24">
      <c r="A7" s="625">
        <v>8141</v>
      </c>
      <c r="B7" s="626" t="s">
        <v>1056</v>
      </c>
      <c r="C7" s="611" t="s">
        <v>1048</v>
      </c>
      <c r="D7" s="627"/>
      <c r="E7" s="628"/>
      <c r="F7" s="629"/>
    </row>
    <row r="8" spans="1:6" s="630" customFormat="1" ht="13.5" thickBot="1">
      <c r="A8" s="625"/>
      <c r="B8" s="633" t="s">
        <v>325</v>
      </c>
      <c r="C8" s="176"/>
      <c r="D8" s="627"/>
      <c r="E8" s="628"/>
      <c r="F8" s="629"/>
    </row>
    <row r="9" spans="1:6" s="630" customFormat="1" ht="12.75">
      <c r="A9" s="634">
        <v>8142</v>
      </c>
      <c r="B9" s="635" t="s">
        <v>1057</v>
      </c>
      <c r="C9" s="636"/>
      <c r="D9" s="637"/>
      <c r="E9" s="638"/>
      <c r="F9" s="639" t="s">
        <v>1040</v>
      </c>
    </row>
    <row r="10" spans="1:6" s="630" customFormat="1" ht="13.5" thickBot="1">
      <c r="A10" s="640">
        <v>8143</v>
      </c>
      <c r="B10" s="641" t="s">
        <v>1058</v>
      </c>
      <c r="C10" s="179"/>
      <c r="D10" s="642"/>
      <c r="E10" s="643"/>
      <c r="F10" s="644"/>
    </row>
    <row r="11" spans="1:6" s="630" customFormat="1" ht="24">
      <c r="A11" s="634">
        <v>8150</v>
      </c>
      <c r="B11" s="645" t="s">
        <v>1059</v>
      </c>
      <c r="C11" s="646" t="s">
        <v>1052</v>
      </c>
      <c r="D11" s="637"/>
      <c r="E11" s="638"/>
      <c r="F11" s="647"/>
    </row>
    <row r="12" spans="1:6" s="630" customFormat="1" ht="12.75">
      <c r="A12" s="625"/>
      <c r="B12" s="633" t="s">
        <v>325</v>
      </c>
      <c r="C12" s="648"/>
      <c r="D12" s="627"/>
      <c r="E12" s="628"/>
      <c r="F12" s="629"/>
    </row>
    <row r="13" spans="1:6" s="630" customFormat="1" ht="12.75">
      <c r="A13" s="625">
        <v>8151</v>
      </c>
      <c r="B13" s="633" t="s">
        <v>1053</v>
      </c>
      <c r="C13" s="648"/>
      <c r="D13" s="627"/>
      <c r="E13" s="628"/>
      <c r="F13" s="649" t="s">
        <v>602</v>
      </c>
    </row>
    <row r="14" spans="1:6" s="630" customFormat="1" ht="13.5" thickBot="1">
      <c r="A14" s="650">
        <v>8152</v>
      </c>
      <c r="B14" s="651" t="s">
        <v>1060</v>
      </c>
      <c r="C14" s="652"/>
      <c r="D14" s="653"/>
      <c r="E14" s="654"/>
      <c r="F14" s="655"/>
    </row>
    <row r="15" spans="1:6" s="630" customFormat="1" ht="37.5" customHeight="1" thickBot="1">
      <c r="A15" s="656">
        <v>8160</v>
      </c>
      <c r="B15" s="657" t="s">
        <v>1061</v>
      </c>
      <c r="C15" s="658"/>
      <c r="D15" s="659">
        <f>E15+F15</f>
        <v>7839.8</v>
      </c>
      <c r="E15" s="659">
        <f>E22+E26+E37+E38</f>
        <v>1664.3</v>
      </c>
      <c r="F15" s="659">
        <f>F38+F37+F26+F22+F17</f>
        <v>6175.5</v>
      </c>
    </row>
    <row r="16" spans="1:6" s="630" customFormat="1" ht="13.5" thickBot="1">
      <c r="A16" s="660"/>
      <c r="B16" s="661" t="s">
        <v>317</v>
      </c>
      <c r="C16" s="662"/>
      <c r="D16" s="663"/>
      <c r="E16" s="664"/>
      <c r="F16" s="665"/>
    </row>
    <row r="17" spans="1:6" s="670" customFormat="1" ht="24.75" thickBot="1">
      <c r="A17" s="656">
        <v>8161</v>
      </c>
      <c r="B17" s="666" t="s">
        <v>1062</v>
      </c>
      <c r="C17" s="658"/>
      <c r="D17" s="667"/>
      <c r="E17" s="668" t="s">
        <v>1040</v>
      </c>
      <c r="F17" s="669"/>
    </row>
    <row r="18" spans="1:6" s="670" customFormat="1" ht="12.75">
      <c r="A18" s="671"/>
      <c r="B18" s="672" t="s">
        <v>325</v>
      </c>
      <c r="C18" s="673"/>
      <c r="D18" s="674"/>
      <c r="E18" s="675"/>
      <c r="F18" s="676"/>
    </row>
    <row r="19" spans="1:6" s="431" customFormat="1" ht="27" customHeight="1" thickBot="1">
      <c r="A19" s="625">
        <v>8162</v>
      </c>
      <c r="B19" s="633" t="s">
        <v>1063</v>
      </c>
      <c r="C19" s="648" t="s">
        <v>1064</v>
      </c>
      <c r="D19" s="677"/>
      <c r="E19" s="678" t="s">
        <v>1040</v>
      </c>
      <c r="F19" s="679"/>
    </row>
    <row r="20" spans="1:6" s="670" customFormat="1" ht="71.25" customHeight="1" thickBot="1">
      <c r="A20" s="680">
        <v>8163</v>
      </c>
      <c r="B20" s="633" t="s">
        <v>1065</v>
      </c>
      <c r="C20" s="648" t="s">
        <v>1064</v>
      </c>
      <c r="D20" s="667"/>
      <c r="E20" s="668" t="s">
        <v>1040</v>
      </c>
      <c r="F20" s="669"/>
    </row>
    <row r="21" spans="1:6" s="431" customFormat="1" ht="14.25" customHeight="1" thickBot="1">
      <c r="A21" s="650">
        <v>8164</v>
      </c>
      <c r="B21" s="651" t="s">
        <v>1066</v>
      </c>
      <c r="C21" s="652" t="s">
        <v>1067</v>
      </c>
      <c r="D21" s="681"/>
      <c r="E21" s="682" t="s">
        <v>1040</v>
      </c>
      <c r="F21" s="683"/>
    </row>
    <row r="22" spans="1:6" s="670" customFormat="1" ht="13.5" thickBot="1">
      <c r="A22" s="656">
        <v>8170</v>
      </c>
      <c r="B22" s="666" t="s">
        <v>1068</v>
      </c>
      <c r="C22" s="658"/>
      <c r="D22" s="684"/>
      <c r="E22" s="668"/>
      <c r="F22" s="685"/>
    </row>
    <row r="23" spans="1:6" s="670" customFormat="1" ht="12.75">
      <c r="A23" s="671"/>
      <c r="B23" s="672" t="s">
        <v>325</v>
      </c>
      <c r="C23" s="673"/>
      <c r="D23" s="686"/>
      <c r="E23" s="675"/>
      <c r="F23" s="687"/>
    </row>
    <row r="24" spans="1:6" s="431" customFormat="1" ht="24">
      <c r="A24" s="625">
        <v>8171</v>
      </c>
      <c r="B24" s="633" t="s">
        <v>1069</v>
      </c>
      <c r="C24" s="648" t="s">
        <v>1070</v>
      </c>
      <c r="D24" s="677"/>
      <c r="E24" s="678"/>
      <c r="F24" s="679"/>
    </row>
    <row r="25" spans="1:6" s="431" customFormat="1" ht="13.5" thickBot="1">
      <c r="A25" s="625">
        <v>8172</v>
      </c>
      <c r="B25" s="688" t="s">
        <v>1071</v>
      </c>
      <c r="C25" s="648" t="s">
        <v>1072</v>
      </c>
      <c r="D25" s="677"/>
      <c r="E25" s="678"/>
      <c r="F25" s="679"/>
    </row>
    <row r="26" spans="1:6" s="670" customFormat="1" ht="24.75" thickBot="1">
      <c r="A26" s="689">
        <v>8190</v>
      </c>
      <c r="B26" s="690" t="s">
        <v>1073</v>
      </c>
      <c r="C26" s="691"/>
      <c r="D26" s="667">
        <f>E26+F26</f>
        <v>7839.8</v>
      </c>
      <c r="E26" s="692">
        <f>E28</f>
        <v>1664.3</v>
      </c>
      <c r="F26" s="669">
        <f>F32</f>
        <v>6175.5</v>
      </c>
    </row>
    <row r="27" spans="1:6" s="670" customFormat="1" ht="12.75">
      <c r="A27" s="693"/>
      <c r="B27" s="632" t="s">
        <v>319</v>
      </c>
      <c r="C27" s="3"/>
      <c r="D27" s="694"/>
      <c r="E27" s="695"/>
      <c r="F27" s="696"/>
    </row>
    <row r="28" spans="1:6" s="431" customFormat="1" ht="24">
      <c r="A28" s="697">
        <v>8191</v>
      </c>
      <c r="B28" s="672" t="s">
        <v>1074</v>
      </c>
      <c r="C28" s="698">
        <v>9320</v>
      </c>
      <c r="D28" s="699">
        <f>E28</f>
        <v>1664.3</v>
      </c>
      <c r="E28" s="700">
        <f>E30</f>
        <v>1664.3</v>
      </c>
      <c r="F28" s="701" t="s">
        <v>602</v>
      </c>
    </row>
    <row r="29" spans="1:6" s="431" customFormat="1" ht="12.75">
      <c r="A29" s="702"/>
      <c r="B29" s="632" t="s">
        <v>318</v>
      </c>
      <c r="C29" s="703"/>
      <c r="D29" s="704"/>
      <c r="E29" s="705"/>
      <c r="F29" s="679"/>
    </row>
    <row r="30" spans="1:6" s="431" customFormat="1" ht="35.25" customHeight="1">
      <c r="A30" s="702">
        <v>8192</v>
      </c>
      <c r="B30" s="633" t="s">
        <v>1075</v>
      </c>
      <c r="C30" s="703"/>
      <c r="D30" s="704">
        <f>E30</f>
        <v>1664.3</v>
      </c>
      <c r="E30" s="706">
        <v>1664.3</v>
      </c>
      <c r="F30" s="707" t="s">
        <v>1040</v>
      </c>
    </row>
    <row r="31" spans="1:6" s="431" customFormat="1" ht="24">
      <c r="A31" s="702">
        <v>8193</v>
      </c>
      <c r="B31" s="633" t="s">
        <v>1076</v>
      </c>
      <c r="C31" s="703"/>
      <c r="D31" s="677"/>
      <c r="E31" s="708"/>
      <c r="F31" s="707" t="s">
        <v>602</v>
      </c>
    </row>
    <row r="32" spans="1:6" s="431" customFormat="1" ht="24">
      <c r="A32" s="702">
        <v>8194</v>
      </c>
      <c r="B32" s="709" t="s">
        <v>1077</v>
      </c>
      <c r="C32" s="710">
        <v>9330</v>
      </c>
      <c r="D32" s="711">
        <f>F32</f>
        <v>6175.5</v>
      </c>
      <c r="E32" s="708" t="s">
        <v>1040</v>
      </c>
      <c r="F32" s="679">
        <f>F34</f>
        <v>6175.5</v>
      </c>
    </row>
    <row r="33" spans="1:6" s="431" customFormat="1" ht="12.75">
      <c r="A33" s="702"/>
      <c r="B33" s="632" t="s">
        <v>318</v>
      </c>
      <c r="C33" s="710"/>
      <c r="D33" s="711"/>
      <c r="E33" s="708"/>
      <c r="F33" s="679"/>
    </row>
    <row r="34" spans="1:6" s="431" customFormat="1" ht="24">
      <c r="A34" s="702">
        <v>8195</v>
      </c>
      <c r="B34" s="633" t="s">
        <v>1078</v>
      </c>
      <c r="C34" s="710"/>
      <c r="D34" s="711">
        <f>F34</f>
        <v>6175.5</v>
      </c>
      <c r="E34" s="708" t="s">
        <v>1040</v>
      </c>
      <c r="F34" s="712">
        <v>6175.5</v>
      </c>
    </row>
    <row r="35" spans="1:6" s="431" customFormat="1" ht="36">
      <c r="A35" s="713">
        <v>8196</v>
      </c>
      <c r="B35" s="633" t="s">
        <v>1079</v>
      </c>
      <c r="C35" s="710"/>
      <c r="D35" s="711"/>
      <c r="E35" s="708" t="s">
        <v>1040</v>
      </c>
      <c r="F35" s="679"/>
    </row>
    <row r="36" spans="1:6" s="431" customFormat="1" ht="36">
      <c r="A36" s="702">
        <v>8197</v>
      </c>
      <c r="B36" s="714" t="s">
        <v>1080</v>
      </c>
      <c r="C36" s="715"/>
      <c r="D36" s="716" t="s">
        <v>1040</v>
      </c>
      <c r="E36" s="717" t="s">
        <v>1040</v>
      </c>
      <c r="F36" s="718" t="s">
        <v>1040</v>
      </c>
    </row>
    <row r="37" spans="1:6" s="431" customFormat="1" ht="36">
      <c r="A37" s="702">
        <v>8198</v>
      </c>
      <c r="B37" s="349" t="s">
        <v>1081</v>
      </c>
      <c r="C37" s="719"/>
      <c r="D37" s="716" t="s">
        <v>1040</v>
      </c>
      <c r="E37" s="678"/>
      <c r="F37" s="679"/>
    </row>
    <row r="38" spans="1:6" s="431" customFormat="1" ht="48">
      <c r="A38" s="702">
        <v>8199</v>
      </c>
      <c r="B38" s="720" t="s">
        <v>1082</v>
      </c>
      <c r="C38" s="719"/>
      <c r="D38" s="711"/>
      <c r="E38" s="678">
        <v>0</v>
      </c>
      <c r="F38" s="679">
        <v>0</v>
      </c>
    </row>
    <row r="39" spans="1:6" s="431" customFormat="1" ht="24">
      <c r="A39" s="702" t="s">
        <v>1083</v>
      </c>
      <c r="B39" s="721" t="s">
        <v>1084</v>
      </c>
      <c r="C39" s="719"/>
      <c r="D39" s="711"/>
      <c r="E39" s="717" t="s">
        <v>1040</v>
      </c>
      <c r="F39" s="679"/>
    </row>
    <row r="40" spans="1:6" s="431" customFormat="1" ht="30" customHeight="1">
      <c r="A40" s="631">
        <v>8200</v>
      </c>
      <c r="B40" s="722" t="s">
        <v>1085</v>
      </c>
      <c r="C40" s="703"/>
      <c r="D40" s="677">
        <f>E40</f>
        <v>0</v>
      </c>
      <c r="E40" s="705">
        <f>E42</f>
        <v>0</v>
      </c>
      <c r="F40" s="679">
        <f>F42</f>
        <v>0</v>
      </c>
    </row>
    <row r="41" spans="1:6" s="431" customFormat="1" ht="12.75">
      <c r="A41" s="631"/>
      <c r="B41" s="723" t="s">
        <v>317</v>
      </c>
      <c r="C41" s="703"/>
      <c r="D41" s="677"/>
      <c r="E41" s="705"/>
      <c r="F41" s="679"/>
    </row>
    <row r="42" spans="1:6" s="431" customFormat="1" ht="24">
      <c r="A42" s="631">
        <v>8210</v>
      </c>
      <c r="B42" s="724" t="s">
        <v>1086</v>
      </c>
      <c r="C42" s="703"/>
      <c r="D42" s="677">
        <f>E42+F42</f>
        <v>0</v>
      </c>
      <c r="E42" s="678">
        <f>E48</f>
        <v>0</v>
      </c>
      <c r="F42" s="679">
        <f>F44+F48</f>
        <v>0</v>
      </c>
    </row>
    <row r="43" spans="1:6" s="431" customFormat="1" ht="12.75">
      <c r="A43" s="625"/>
      <c r="B43" s="633" t="s">
        <v>317</v>
      </c>
      <c r="C43" s="703"/>
      <c r="D43" s="677"/>
      <c r="E43" s="678"/>
      <c r="F43" s="679"/>
    </row>
    <row r="44" spans="1:6" s="431" customFormat="1" ht="36">
      <c r="A44" s="631">
        <v>8211</v>
      </c>
      <c r="B44" s="725" t="s">
        <v>1087</v>
      </c>
      <c r="C44" s="703"/>
      <c r="D44" s="677">
        <f>F44</f>
        <v>0</v>
      </c>
      <c r="E44" s="708" t="s">
        <v>1040</v>
      </c>
      <c r="F44" s="679">
        <f>F46+F47</f>
        <v>0</v>
      </c>
    </row>
    <row r="45" spans="1:6" s="431" customFormat="1" ht="12.75">
      <c r="A45" s="631"/>
      <c r="B45" s="632" t="s">
        <v>318</v>
      </c>
      <c r="C45" s="703"/>
      <c r="D45" s="677"/>
      <c r="E45" s="708"/>
      <c r="F45" s="679"/>
    </row>
    <row r="46" spans="1:6" s="431" customFormat="1" ht="12.75">
      <c r="A46" s="631">
        <v>8212</v>
      </c>
      <c r="B46" s="688" t="s">
        <v>1041</v>
      </c>
      <c r="C46" s="648" t="s">
        <v>1088</v>
      </c>
      <c r="D46" s="677">
        <f>F46</f>
        <v>0</v>
      </c>
      <c r="E46" s="708" t="s">
        <v>1040</v>
      </c>
      <c r="F46" s="679"/>
    </row>
    <row r="47" spans="1:6" s="431" customFormat="1" ht="12.75">
      <c r="A47" s="631">
        <v>8213</v>
      </c>
      <c r="B47" s="688" t="s">
        <v>1043</v>
      </c>
      <c r="C47" s="648" t="s">
        <v>1089</v>
      </c>
      <c r="D47" s="677">
        <f>F47</f>
        <v>0</v>
      </c>
      <c r="E47" s="708" t="s">
        <v>1040</v>
      </c>
      <c r="F47" s="679"/>
    </row>
    <row r="48" spans="1:6" ht="24">
      <c r="A48" s="631">
        <v>8220</v>
      </c>
      <c r="B48" s="725" t="s">
        <v>1090</v>
      </c>
      <c r="C48" s="726"/>
      <c r="D48" s="727">
        <f>E48+F48</f>
        <v>0</v>
      </c>
      <c r="E48" s="728">
        <f>E54</f>
        <v>0</v>
      </c>
      <c r="F48" s="729">
        <f>F50+F54</f>
        <v>0</v>
      </c>
    </row>
    <row r="49" spans="1:6" ht="12.75">
      <c r="A49" s="631"/>
      <c r="B49" s="632" t="s">
        <v>317</v>
      </c>
      <c r="C49" s="726"/>
      <c r="D49" s="727"/>
      <c r="E49" s="728"/>
      <c r="F49" s="729"/>
    </row>
    <row r="50" spans="1:6" ht="12.75">
      <c r="A50" s="631">
        <v>8221</v>
      </c>
      <c r="B50" s="725" t="s">
        <v>1091</v>
      </c>
      <c r="C50" s="726"/>
      <c r="D50" s="727">
        <f>F50</f>
        <v>0</v>
      </c>
      <c r="E50" s="708" t="s">
        <v>1040</v>
      </c>
      <c r="F50" s="729">
        <f>F52+F53</f>
        <v>0</v>
      </c>
    </row>
    <row r="51" spans="1:6" ht="12.75">
      <c r="A51" s="631"/>
      <c r="B51" s="632" t="s">
        <v>325</v>
      </c>
      <c r="C51" s="726"/>
      <c r="D51" s="727"/>
      <c r="E51" s="708"/>
      <c r="F51" s="729"/>
    </row>
    <row r="52" spans="1:6" ht="12.75">
      <c r="A52" s="625">
        <v>8222</v>
      </c>
      <c r="B52" s="633" t="s">
        <v>1092</v>
      </c>
      <c r="C52" s="648" t="s">
        <v>1093</v>
      </c>
      <c r="D52" s="727">
        <f>F52</f>
        <v>0</v>
      </c>
      <c r="E52" s="708" t="s">
        <v>1040</v>
      </c>
      <c r="F52" s="729"/>
    </row>
    <row r="53" spans="1:6" ht="12.75">
      <c r="A53" s="625">
        <v>8230</v>
      </c>
      <c r="B53" s="633" t="s">
        <v>1094</v>
      </c>
      <c r="C53" s="648" t="s">
        <v>1095</v>
      </c>
      <c r="D53" s="727">
        <f>F53</f>
        <v>0</v>
      </c>
      <c r="E53" s="708" t="s">
        <v>1040</v>
      </c>
      <c r="F53" s="729"/>
    </row>
    <row r="54" spans="1:6" ht="12.75">
      <c r="A54" s="625">
        <v>8240</v>
      </c>
      <c r="B54" s="725" t="s">
        <v>1096</v>
      </c>
      <c r="C54" s="726"/>
      <c r="D54" s="727">
        <f>E54+F54</f>
        <v>0</v>
      </c>
      <c r="E54" s="728">
        <f>E56+E57</f>
        <v>0</v>
      </c>
      <c r="F54" s="730">
        <f>F56+F57</f>
        <v>0</v>
      </c>
    </row>
    <row r="55" spans="1:6" ht="12.75">
      <c r="A55" s="631"/>
      <c r="B55" s="632" t="s">
        <v>325</v>
      </c>
      <c r="C55" s="726"/>
      <c r="D55" s="727"/>
      <c r="E55" s="728"/>
      <c r="F55" s="729"/>
    </row>
    <row r="56" spans="1:6" ht="12.75">
      <c r="A56" s="625">
        <v>8241</v>
      </c>
      <c r="B56" s="633" t="s">
        <v>1097</v>
      </c>
      <c r="C56" s="648" t="s">
        <v>1093</v>
      </c>
      <c r="D56" s="727">
        <f>E56+F56</f>
        <v>0</v>
      </c>
      <c r="E56" s="731"/>
      <c r="F56" s="729"/>
    </row>
    <row r="57" spans="1:6" ht="13.5" thickBot="1">
      <c r="A57" s="640">
        <v>8250</v>
      </c>
      <c r="B57" s="641" t="s">
        <v>1098</v>
      </c>
      <c r="C57" s="732" t="s">
        <v>1095</v>
      </c>
      <c r="D57" s="733">
        <f>E57+F57</f>
        <v>0</v>
      </c>
      <c r="E57" s="643"/>
      <c r="F57" s="644"/>
    </row>
    <row r="58" ht="12.75">
      <c r="C58" s="734"/>
    </row>
    <row r="59" ht="12.75">
      <c r="C59" s="734"/>
    </row>
    <row r="60" ht="12.75">
      <c r="C60" s="734"/>
    </row>
    <row r="61" ht="12.75">
      <c r="C61" s="734"/>
    </row>
    <row r="62" ht="12.75">
      <c r="C62" s="734"/>
    </row>
    <row r="63" ht="12.75">
      <c r="C63" s="734"/>
    </row>
    <row r="64" ht="12.75">
      <c r="C64" s="734"/>
    </row>
    <row r="65" ht="12.75">
      <c r="C65" s="734"/>
    </row>
    <row r="66" ht="12.75">
      <c r="C66" s="734"/>
    </row>
    <row r="67" ht="12.75">
      <c r="C67" s="734"/>
    </row>
    <row r="68" ht="12.75">
      <c r="C68" s="734"/>
    </row>
    <row r="69" ht="12.75">
      <c r="C69" s="734"/>
    </row>
    <row r="70" ht="12.75">
      <c r="C70" s="734"/>
    </row>
    <row r="71" ht="12.75">
      <c r="C71" s="734"/>
    </row>
    <row r="72" ht="12.75">
      <c r="C72" s="734"/>
    </row>
    <row r="73" ht="12.75">
      <c r="C73" s="734"/>
    </row>
    <row r="74" ht="12.75">
      <c r="C74" s="734"/>
    </row>
    <row r="75" ht="12.75">
      <c r="C75" s="734"/>
    </row>
    <row r="76" ht="12.75">
      <c r="C76" s="734"/>
    </row>
    <row r="77" ht="12.75">
      <c r="C77" s="734"/>
    </row>
    <row r="78" ht="12.75">
      <c r="C78" s="734"/>
    </row>
    <row r="79" ht="12.75">
      <c r="C79" s="734"/>
    </row>
    <row r="80" ht="12.75">
      <c r="C80" s="734"/>
    </row>
    <row r="81" ht="12.75">
      <c r="C81" s="734"/>
    </row>
    <row r="82" ht="12.75">
      <c r="C82" s="734"/>
    </row>
    <row r="83" ht="12.75">
      <c r="C83" s="734"/>
    </row>
    <row r="84" ht="12.75">
      <c r="C84" s="734"/>
    </row>
    <row r="85" ht="12.75">
      <c r="C85" s="734"/>
    </row>
    <row r="86" ht="12.75">
      <c r="C86" s="734"/>
    </row>
    <row r="87" ht="12.75">
      <c r="C87" s="734"/>
    </row>
    <row r="88" ht="12.75">
      <c r="C88" s="734"/>
    </row>
    <row r="89" ht="12.75">
      <c r="C89" s="734"/>
    </row>
    <row r="90" ht="12.75">
      <c r="C90" s="734"/>
    </row>
    <row r="91" ht="12.75">
      <c r="C91" s="734"/>
    </row>
    <row r="92" ht="12.75">
      <c r="C92" s="734"/>
    </row>
    <row r="93" ht="12.75">
      <c r="C93" s="734"/>
    </row>
    <row r="94" ht="12.75">
      <c r="C94" s="734"/>
    </row>
    <row r="95" ht="12.75">
      <c r="C95" s="734"/>
    </row>
    <row r="96" ht="12.75">
      <c r="C96" s="734"/>
    </row>
    <row r="97" ht="12.75">
      <c r="C97" s="734"/>
    </row>
    <row r="98" ht="12.75">
      <c r="C98" s="734"/>
    </row>
    <row r="99" ht="12.75">
      <c r="C99" s="734"/>
    </row>
    <row r="100" ht="12.75">
      <c r="C100" s="734"/>
    </row>
    <row r="101" ht="12.75">
      <c r="C101" s="734"/>
    </row>
    <row r="102" ht="12.75">
      <c r="C102" s="734"/>
    </row>
    <row r="103" ht="12.75">
      <c r="C103" s="734"/>
    </row>
    <row r="104" ht="12.75">
      <c r="C104" s="734"/>
    </row>
    <row r="105" ht="12.75">
      <c r="C105" s="734"/>
    </row>
    <row r="106" ht="12.75">
      <c r="C106" s="734"/>
    </row>
    <row r="107" ht="12.75">
      <c r="C107" s="734"/>
    </row>
    <row r="108" ht="12.75">
      <c r="C108" s="734"/>
    </row>
    <row r="109" ht="12.75">
      <c r="C109" s="734"/>
    </row>
    <row r="110" ht="12.75">
      <c r="C110" s="734"/>
    </row>
    <row r="111" ht="12.75">
      <c r="C111" s="734"/>
    </row>
    <row r="112" ht="12.75">
      <c r="C112" s="734"/>
    </row>
    <row r="113" ht="12.75">
      <c r="C113" s="734"/>
    </row>
    <row r="114" ht="12.75">
      <c r="C114" s="734"/>
    </row>
    <row r="115" ht="12.75">
      <c r="C115" s="734"/>
    </row>
    <row r="116" ht="12.75">
      <c r="C116" s="734"/>
    </row>
    <row r="117" ht="12.75">
      <c r="C117" s="734"/>
    </row>
    <row r="118" ht="12.75">
      <c r="C118" s="734"/>
    </row>
    <row r="119" ht="12.75">
      <c r="C119" s="734"/>
    </row>
    <row r="120" ht="12.75">
      <c r="C120" s="734"/>
    </row>
    <row r="121" ht="12.75">
      <c r="C121" s="734"/>
    </row>
    <row r="122" ht="12.75">
      <c r="C122" s="734"/>
    </row>
    <row r="123" ht="12.75">
      <c r="C123" s="734"/>
    </row>
    <row r="124" ht="12.75">
      <c r="C124" s="734"/>
    </row>
    <row r="125" ht="12.75">
      <c r="C125" s="734"/>
    </row>
    <row r="126" ht="12.75">
      <c r="C126" s="734"/>
    </row>
    <row r="127" ht="12.75">
      <c r="C127" s="734"/>
    </row>
    <row r="128" ht="12.75">
      <c r="C128" s="734"/>
    </row>
    <row r="129" ht="12.75">
      <c r="C129" s="734"/>
    </row>
    <row r="130" ht="12.75">
      <c r="C130" s="734"/>
    </row>
    <row r="131" ht="12.75">
      <c r="C131" s="734"/>
    </row>
    <row r="132" ht="12.75">
      <c r="C132" s="734"/>
    </row>
    <row r="133" ht="12.75">
      <c r="C133" s="734"/>
    </row>
    <row r="134" ht="12.75">
      <c r="C134" s="734"/>
    </row>
    <row r="135" ht="12.75">
      <c r="C135" s="734"/>
    </row>
    <row r="136" ht="12.75">
      <c r="C136" s="734"/>
    </row>
    <row r="137" ht="12.75">
      <c r="C137" s="734"/>
    </row>
    <row r="138" ht="12.75">
      <c r="C138" s="734"/>
    </row>
    <row r="139" ht="12.75">
      <c r="C139" s="734"/>
    </row>
    <row r="140" ht="12.75">
      <c r="C140" s="734"/>
    </row>
    <row r="141" ht="12.75">
      <c r="C141" s="734"/>
    </row>
    <row r="142" ht="12.75">
      <c r="C142" s="734"/>
    </row>
    <row r="143" ht="12.75">
      <c r="C143" s="734"/>
    </row>
    <row r="144" ht="12.75">
      <c r="C144" s="734"/>
    </row>
    <row r="145" ht="12.75">
      <c r="C145" s="734"/>
    </row>
    <row r="146" ht="12.75">
      <c r="C146" s="734"/>
    </row>
    <row r="147" ht="12.75">
      <c r="C147" s="734"/>
    </row>
    <row r="148" ht="12.75">
      <c r="C148" s="734"/>
    </row>
    <row r="149" ht="12.75">
      <c r="C149" s="734"/>
    </row>
    <row r="150" ht="12.75">
      <c r="C150" s="734"/>
    </row>
    <row r="151" ht="12.75">
      <c r="C151" s="734"/>
    </row>
    <row r="152" ht="12.75">
      <c r="C152" s="734"/>
    </row>
    <row r="153" ht="12.75">
      <c r="C153" s="734"/>
    </row>
    <row r="154" ht="12.75">
      <c r="C154" s="734"/>
    </row>
    <row r="155" ht="12.75">
      <c r="C155" s="734"/>
    </row>
    <row r="156" ht="12.75">
      <c r="C156" s="734"/>
    </row>
    <row r="157" ht="12.75">
      <c r="C157" s="734"/>
    </row>
    <row r="158" ht="12.75">
      <c r="C158" s="734"/>
    </row>
    <row r="159" ht="12.75">
      <c r="C159" s="734"/>
    </row>
    <row r="160" ht="12.75">
      <c r="C160" s="734"/>
    </row>
    <row r="161" ht="12.75">
      <c r="C161" s="734"/>
    </row>
    <row r="162" ht="12.75">
      <c r="C162" s="734"/>
    </row>
    <row r="163" ht="12.75">
      <c r="C163" s="734"/>
    </row>
    <row r="164" ht="12.75">
      <c r="C164" s="734"/>
    </row>
    <row r="165" ht="12.75">
      <c r="C165" s="734"/>
    </row>
    <row r="166" ht="12.75">
      <c r="C166" s="734"/>
    </row>
    <row r="167" ht="12.75">
      <c r="C167" s="734"/>
    </row>
    <row r="168" ht="12.75">
      <c r="C168" s="734"/>
    </row>
    <row r="169" ht="12.75">
      <c r="C169" s="734"/>
    </row>
    <row r="170" ht="12.75">
      <c r="C170" s="734"/>
    </row>
    <row r="171" ht="12.75">
      <c r="C171" s="734"/>
    </row>
    <row r="172" ht="12.75">
      <c r="C172" s="734"/>
    </row>
    <row r="173" ht="12.75">
      <c r="C173" s="734"/>
    </row>
    <row r="174" ht="12.75">
      <c r="C174" s="734"/>
    </row>
    <row r="175" ht="12.75">
      <c r="C175" s="734"/>
    </row>
    <row r="176" ht="12.75">
      <c r="C176" s="734"/>
    </row>
    <row r="177" ht="12.75">
      <c r="C177" s="734"/>
    </row>
    <row r="178" ht="12.75">
      <c r="C178" s="734"/>
    </row>
    <row r="179" ht="12.75">
      <c r="C179" s="734"/>
    </row>
    <row r="180" ht="12.75">
      <c r="C180" s="734"/>
    </row>
    <row r="181" ht="12.75">
      <c r="C181" s="734"/>
    </row>
    <row r="182" ht="12.75">
      <c r="C182" s="734"/>
    </row>
    <row r="183" ht="12.75">
      <c r="C183" s="734"/>
    </row>
    <row r="184" ht="12.75">
      <c r="C184" s="734"/>
    </row>
    <row r="185" ht="12.75">
      <c r="C185" s="734"/>
    </row>
    <row r="186" ht="12.75">
      <c r="C186" s="734"/>
    </row>
    <row r="187" ht="12.75">
      <c r="C187" s="734"/>
    </row>
    <row r="188" ht="12.75">
      <c r="C188" s="734"/>
    </row>
    <row r="189" ht="12.75">
      <c r="C189" s="734"/>
    </row>
    <row r="190" ht="12.75">
      <c r="C190" s="734"/>
    </row>
    <row r="191" ht="12.75">
      <c r="C191" s="734"/>
    </row>
    <row r="192" ht="12.75">
      <c r="C192" s="734"/>
    </row>
    <row r="193" ht="12.75">
      <c r="C193" s="734"/>
    </row>
    <row r="194" ht="12.75">
      <c r="C194" s="734"/>
    </row>
    <row r="195" ht="12.75">
      <c r="C195" s="734"/>
    </row>
    <row r="196" ht="12.75">
      <c r="C196" s="734"/>
    </row>
    <row r="197" ht="12.75">
      <c r="C197" s="734"/>
    </row>
    <row r="198" ht="12.75">
      <c r="C198" s="734"/>
    </row>
    <row r="199" ht="12.75">
      <c r="C199" s="734"/>
    </row>
    <row r="200" ht="12.75">
      <c r="C200" s="734"/>
    </row>
    <row r="201" ht="12.75">
      <c r="C201" s="734"/>
    </row>
    <row r="202" ht="12.75">
      <c r="C202" s="734"/>
    </row>
    <row r="203" ht="12.75">
      <c r="C203" s="734"/>
    </row>
    <row r="204" ht="12.75">
      <c r="C204" s="734"/>
    </row>
    <row r="205" ht="12.75">
      <c r="C205" s="734"/>
    </row>
    <row r="206" ht="12.75">
      <c r="C206" s="734"/>
    </row>
    <row r="207" ht="12.75">
      <c r="C207" s="734"/>
    </row>
    <row r="208" ht="12.75">
      <c r="C208" s="734"/>
    </row>
    <row r="209" ht="12.75">
      <c r="C209" s="734"/>
    </row>
    <row r="210" ht="12.75">
      <c r="C210" s="734"/>
    </row>
    <row r="211" ht="12.75">
      <c r="C211" s="734"/>
    </row>
    <row r="212" ht="12.75">
      <c r="C212" s="734"/>
    </row>
    <row r="213" ht="12.75">
      <c r="C213" s="734"/>
    </row>
    <row r="214" ht="12.75">
      <c r="C214" s="734"/>
    </row>
    <row r="215" ht="12.75">
      <c r="C215" s="734"/>
    </row>
    <row r="216" ht="12.75">
      <c r="C216" s="734"/>
    </row>
    <row r="217" ht="12.75">
      <c r="C217" s="734"/>
    </row>
    <row r="218" ht="12.75">
      <c r="C218" s="734"/>
    </row>
    <row r="219" ht="12.75">
      <c r="C219" s="734"/>
    </row>
    <row r="220" ht="12.75">
      <c r="C220" s="734"/>
    </row>
    <row r="221" ht="12.75">
      <c r="C221" s="734"/>
    </row>
    <row r="222" ht="12.75">
      <c r="C222" s="734"/>
    </row>
    <row r="223" ht="12.75">
      <c r="C223" s="734"/>
    </row>
    <row r="224" ht="12.75">
      <c r="C224" s="734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8"/>
  <sheetViews>
    <sheetView zoomScale="140" zoomScaleNormal="140" zoomScalePageLayoutView="0" workbookViewId="0" topLeftCell="A4">
      <pane ySplit="3330" topLeftCell="A355" activePane="bottomLeft" state="split"/>
      <selection pane="topLeft" activeCell="I7" sqref="I7"/>
      <selection pane="bottomLeft" activeCell="K365" sqref="K365"/>
    </sheetView>
  </sheetViews>
  <sheetFormatPr defaultColWidth="9.140625" defaultRowHeight="12.75"/>
  <cols>
    <col min="1" max="1" width="5.421875" style="374" customWidth="1"/>
    <col min="2" max="2" width="4.8515625" style="417" customWidth="1"/>
    <col min="3" max="3" width="5.421875" style="5" customWidth="1"/>
    <col min="4" max="4" width="4.8515625" style="418" customWidth="1"/>
    <col min="5" max="5" width="6.57421875" style="418" customWidth="1"/>
    <col min="6" max="6" width="43.8515625" style="414" customWidth="1"/>
    <col min="7" max="7" width="1.57421875" style="375" hidden="1" customWidth="1"/>
    <col min="8" max="8" width="12.57421875" style="373" customWidth="1"/>
    <col min="9" max="9" width="17.421875" style="373" customWidth="1"/>
    <col min="10" max="10" width="14.8515625" style="373" customWidth="1"/>
    <col min="11" max="11" width="12.8515625" style="373" bestFit="1" customWidth="1"/>
    <col min="12" max="13" width="13.57421875" style="373" bestFit="1" customWidth="1"/>
    <col min="14" max="14" width="10.57421875" style="373" bestFit="1" customWidth="1"/>
    <col min="15" max="16384" width="9.140625" style="373" customWidth="1"/>
  </cols>
  <sheetData>
    <row r="1" spans="1:10" ht="18">
      <c r="A1" s="772" t="s">
        <v>359</v>
      </c>
      <c r="B1" s="772"/>
      <c r="C1" s="772"/>
      <c r="D1" s="772"/>
      <c r="E1" s="772"/>
      <c r="F1" s="772"/>
      <c r="G1" s="772"/>
      <c r="H1" s="772"/>
      <c r="I1" s="772"/>
      <c r="J1" s="772"/>
    </row>
    <row r="2" spans="1:10" ht="53.25" customHeight="1">
      <c r="A2" s="800" t="s">
        <v>863</v>
      </c>
      <c r="B2" s="800"/>
      <c r="C2" s="800"/>
      <c r="D2" s="800"/>
      <c r="E2" s="800"/>
      <c r="F2" s="800"/>
      <c r="G2" s="800"/>
      <c r="H2" s="800"/>
      <c r="I2" s="800"/>
      <c r="J2" s="800"/>
    </row>
    <row r="3" spans="2:10" ht="15">
      <c r="B3" s="8"/>
      <c r="C3" s="9"/>
      <c r="D3" s="9"/>
      <c r="E3" s="9"/>
      <c r="F3" s="10"/>
      <c r="I3" s="801" t="s">
        <v>371</v>
      </c>
      <c r="J3" s="801"/>
    </row>
    <row r="4" spans="1:10" s="377" customFormat="1" ht="15">
      <c r="A4" s="805" t="s">
        <v>366</v>
      </c>
      <c r="B4" s="810" t="s">
        <v>137</v>
      </c>
      <c r="C4" s="798" t="s">
        <v>599</v>
      </c>
      <c r="D4" s="798" t="s">
        <v>600</v>
      </c>
      <c r="E4" s="806" t="s">
        <v>864</v>
      </c>
      <c r="F4" s="808" t="s">
        <v>979</v>
      </c>
      <c r="G4" s="809" t="s">
        <v>598</v>
      </c>
      <c r="H4" s="802" t="s">
        <v>372</v>
      </c>
      <c r="I4" s="804" t="s">
        <v>474</v>
      </c>
      <c r="J4" s="804"/>
    </row>
    <row r="5" spans="1:10" s="82" customFormat="1" ht="48" customHeight="1">
      <c r="A5" s="805"/>
      <c r="B5" s="799"/>
      <c r="C5" s="799"/>
      <c r="D5" s="799"/>
      <c r="E5" s="807"/>
      <c r="F5" s="808"/>
      <c r="G5" s="809"/>
      <c r="H5" s="803"/>
      <c r="I5" s="376" t="s">
        <v>589</v>
      </c>
      <c r="J5" s="376" t="s">
        <v>590</v>
      </c>
    </row>
    <row r="6" spans="1:14" s="82" customFormat="1" ht="15">
      <c r="A6" s="378">
        <v>1</v>
      </c>
      <c r="B6" s="378">
        <v>2</v>
      </c>
      <c r="C6" s="378">
        <v>3</v>
      </c>
      <c r="D6" s="378">
        <v>4</v>
      </c>
      <c r="E6" s="378">
        <v>5</v>
      </c>
      <c r="F6" s="378">
        <v>6</v>
      </c>
      <c r="G6" s="378">
        <v>7</v>
      </c>
      <c r="H6" s="378" t="s">
        <v>865</v>
      </c>
      <c r="I6" s="378" t="s">
        <v>866</v>
      </c>
      <c r="J6" s="378" t="s">
        <v>867</v>
      </c>
      <c r="L6" s="570"/>
      <c r="M6" s="570"/>
      <c r="N6" s="570"/>
    </row>
    <row r="7" spans="1:11" s="385" customFormat="1" ht="27.75" customHeight="1">
      <c r="A7" s="379">
        <v>2000</v>
      </c>
      <c r="B7" s="380" t="s">
        <v>601</v>
      </c>
      <c r="C7" s="381" t="s">
        <v>602</v>
      </c>
      <c r="D7" s="382" t="s">
        <v>602</v>
      </c>
      <c r="E7" s="382"/>
      <c r="F7" s="383" t="s">
        <v>868</v>
      </c>
      <c r="G7" s="384"/>
      <c r="H7" s="534">
        <f>SUM(I7:J7)</f>
        <v>1131545.96</v>
      </c>
      <c r="I7" s="530">
        <f>I8+I104+I127+I175+I302+I334+I438+I514+I573+I619</f>
        <v>1074501.26</v>
      </c>
      <c r="J7" s="530">
        <f>SUM(J8+J104+J127+J175+J302+J334+J370+J438+J514+J573+J619)</f>
        <v>57044.7</v>
      </c>
      <c r="K7" s="496"/>
    </row>
    <row r="8" spans="1:12" s="388" customFormat="1" ht="31.5" customHeight="1">
      <c r="A8" s="56">
        <v>2100</v>
      </c>
      <c r="B8" s="150" t="s">
        <v>418</v>
      </c>
      <c r="C8" s="52">
        <v>0</v>
      </c>
      <c r="D8" s="52">
        <v>0</v>
      </c>
      <c r="E8" s="52"/>
      <c r="F8" s="386" t="s">
        <v>870</v>
      </c>
      <c r="G8" s="387" t="s">
        <v>603</v>
      </c>
      <c r="H8" s="534">
        <f aca="true" t="shared" si="0" ref="H8:H94">SUM(I8:J8)</f>
        <v>307792.75</v>
      </c>
      <c r="I8" s="529">
        <f>SUM(I9,I39,I48,I69,I74,I79,I90,I95)</f>
        <v>298142.75</v>
      </c>
      <c r="J8" s="529">
        <f>SUM(J9,J39,J48,J69,J74,J79,J90,J95)</f>
        <v>9650</v>
      </c>
      <c r="L8" s="569"/>
    </row>
    <row r="9" spans="1:10" s="16" customFormat="1" ht="63.75" customHeight="1">
      <c r="A9" s="389">
        <v>2110</v>
      </c>
      <c r="B9" s="150" t="s">
        <v>418</v>
      </c>
      <c r="C9" s="52">
        <v>1</v>
      </c>
      <c r="D9" s="52">
        <v>0</v>
      </c>
      <c r="E9" s="52"/>
      <c r="F9" s="390" t="s">
        <v>871</v>
      </c>
      <c r="G9" s="391" t="s">
        <v>604</v>
      </c>
      <c r="H9" s="534">
        <f t="shared" si="0"/>
        <v>220864.6</v>
      </c>
      <c r="I9" s="530">
        <f>SUM(I10+I31+I35)</f>
        <v>220864.6</v>
      </c>
      <c r="J9" s="530">
        <f>SUM(J10)</f>
        <v>0</v>
      </c>
    </row>
    <row r="10" spans="1:10" ht="30.75" customHeight="1">
      <c r="A10" s="389">
        <v>2111</v>
      </c>
      <c r="B10" s="150" t="s">
        <v>418</v>
      </c>
      <c r="C10" s="52">
        <v>1</v>
      </c>
      <c r="D10" s="52">
        <v>1</v>
      </c>
      <c r="E10" s="52"/>
      <c r="F10" s="392" t="s">
        <v>139</v>
      </c>
      <c r="G10" s="393" t="s">
        <v>605</v>
      </c>
      <c r="H10" s="321">
        <f t="shared" si="0"/>
        <v>220864.6</v>
      </c>
      <c r="I10" s="321">
        <f>SUM(I12:I30)</f>
        <v>220864.6</v>
      </c>
      <c r="J10" s="321">
        <f>SUM(J12:J30)</f>
        <v>0</v>
      </c>
    </row>
    <row r="11" spans="1:10" ht="36">
      <c r="A11" s="389"/>
      <c r="B11" s="150"/>
      <c r="C11" s="52"/>
      <c r="D11" s="52"/>
      <c r="E11" s="52"/>
      <c r="F11" s="392" t="s">
        <v>360</v>
      </c>
      <c r="G11" s="393"/>
      <c r="H11" s="321"/>
      <c r="I11" s="394"/>
      <c r="J11" s="394"/>
    </row>
    <row r="12" spans="1:10" ht="24">
      <c r="A12" s="389"/>
      <c r="B12" s="150"/>
      <c r="C12" s="52"/>
      <c r="D12" s="52"/>
      <c r="E12" s="389">
        <v>4111</v>
      </c>
      <c r="F12" s="395" t="s">
        <v>249</v>
      </c>
      <c r="G12" s="393"/>
      <c r="H12" s="321">
        <f t="shared" si="0"/>
        <v>177032</v>
      </c>
      <c r="I12" s="321">
        <f>'[1]2019'!$E$26+7168-90-46</f>
        <v>177032</v>
      </c>
      <c r="J12" s="394"/>
    </row>
    <row r="13" spans="1:10" ht="24">
      <c r="A13" s="389"/>
      <c r="B13" s="150"/>
      <c r="C13" s="52"/>
      <c r="D13" s="52"/>
      <c r="E13" s="389">
        <v>4112</v>
      </c>
      <c r="F13" s="395" t="s">
        <v>250</v>
      </c>
      <c r="G13" s="393"/>
      <c r="H13" s="321">
        <f t="shared" si="0"/>
        <v>7225</v>
      </c>
      <c r="I13" s="321">
        <f>'[1]2019'!$F$26+2125-900</f>
        <v>7225</v>
      </c>
      <c r="J13" s="394"/>
    </row>
    <row r="14" spans="1:10" ht="15" hidden="1">
      <c r="A14" s="389"/>
      <c r="B14" s="150"/>
      <c r="C14" s="52"/>
      <c r="D14" s="52"/>
      <c r="E14" s="389">
        <v>4131</v>
      </c>
      <c r="F14" s="392" t="s">
        <v>872</v>
      </c>
      <c r="G14" s="393"/>
      <c r="H14" s="321">
        <f t="shared" si="0"/>
        <v>0</v>
      </c>
      <c r="I14" s="321"/>
      <c r="J14" s="394"/>
    </row>
    <row r="15" spans="1:10" ht="15">
      <c r="A15" s="389"/>
      <c r="B15" s="150"/>
      <c r="C15" s="52"/>
      <c r="D15" s="52"/>
      <c r="E15" s="389">
        <v>4212</v>
      </c>
      <c r="F15" s="392" t="s">
        <v>873</v>
      </c>
      <c r="G15" s="393"/>
      <c r="H15" s="321">
        <f aca="true" t="shared" si="1" ref="H15:H23">SUM(I15:J15)</f>
        <v>14100</v>
      </c>
      <c r="I15" s="321">
        <f>'[1]2019'!$I$26</f>
        <v>14100</v>
      </c>
      <c r="J15" s="394"/>
    </row>
    <row r="16" spans="1:10" ht="15">
      <c r="A16" s="389"/>
      <c r="B16" s="150"/>
      <c r="C16" s="52"/>
      <c r="D16" s="52"/>
      <c r="E16" s="389">
        <v>4213</v>
      </c>
      <c r="F16" s="392" t="s">
        <v>253</v>
      </c>
      <c r="G16" s="393"/>
      <c r="H16" s="321">
        <f t="shared" si="1"/>
        <v>320</v>
      </c>
      <c r="I16" s="321">
        <f>'[1]2019'!$K$26+'[1]2019'!$L$26+'[1]2019'!$M$26-60</f>
        <v>320</v>
      </c>
      <c r="J16" s="394"/>
    </row>
    <row r="17" spans="1:10" ht="15">
      <c r="A17" s="389"/>
      <c r="B17" s="150"/>
      <c r="C17" s="52"/>
      <c r="D17" s="52"/>
      <c r="E17" s="389">
        <v>4214</v>
      </c>
      <c r="F17" s="392" t="s">
        <v>254</v>
      </c>
      <c r="G17" s="393"/>
      <c r="H17" s="321">
        <f t="shared" si="1"/>
        <v>2249</v>
      </c>
      <c r="I17" s="321">
        <f>'[1]2019'!$N$26+'[1]2019'!$P$26+'[1]2019'!$Q$26+144</f>
        <v>2249</v>
      </c>
      <c r="J17" s="394"/>
    </row>
    <row r="18" spans="1:10" ht="15">
      <c r="A18" s="389"/>
      <c r="B18" s="150"/>
      <c r="C18" s="52"/>
      <c r="D18" s="52"/>
      <c r="E18" s="389">
        <v>4215</v>
      </c>
      <c r="F18" s="392" t="s">
        <v>412</v>
      </c>
      <c r="G18" s="393"/>
      <c r="H18" s="321">
        <f t="shared" si="1"/>
        <v>350</v>
      </c>
      <c r="I18" s="321">
        <f>'[1]2019'!$BG$26</f>
        <v>350</v>
      </c>
      <c r="J18" s="394"/>
    </row>
    <row r="19" spans="1:10" ht="15">
      <c r="A19" s="389"/>
      <c r="B19" s="150"/>
      <c r="C19" s="52"/>
      <c r="D19" s="52"/>
      <c r="E19" s="389">
        <v>4221</v>
      </c>
      <c r="F19" s="392" t="s">
        <v>258</v>
      </c>
      <c r="G19" s="393"/>
      <c r="H19" s="321">
        <f t="shared" si="1"/>
        <v>500</v>
      </c>
      <c r="I19" s="321">
        <f>'[1]2019'!$R$26</f>
        <v>500</v>
      </c>
      <c r="J19" s="394"/>
    </row>
    <row r="20" spans="1:10" ht="15">
      <c r="A20" s="389"/>
      <c r="B20" s="150"/>
      <c r="C20" s="52"/>
      <c r="D20" s="52"/>
      <c r="E20" s="389">
        <v>4241</v>
      </c>
      <c r="F20" s="392" t="s">
        <v>269</v>
      </c>
      <c r="G20" s="393"/>
      <c r="H20" s="321">
        <f>SUM(I20:J20)</f>
        <v>200</v>
      </c>
      <c r="I20" s="321">
        <f>'[1]2019'!$AC$26</f>
        <v>200</v>
      </c>
      <c r="J20" s="394"/>
    </row>
    <row r="21" spans="1:10" ht="15">
      <c r="A21" s="389"/>
      <c r="B21" s="150"/>
      <c r="C21" s="52"/>
      <c r="D21" s="52"/>
      <c r="E21" s="389">
        <v>4232</v>
      </c>
      <c r="F21" s="392" t="s">
        <v>1008</v>
      </c>
      <c r="G21" s="393"/>
      <c r="H21" s="321">
        <f>SUM(I21:J21)</f>
        <v>111</v>
      </c>
      <c r="I21" s="321">
        <f>'[1]2019'!$S$26</f>
        <v>111</v>
      </c>
      <c r="J21" s="394"/>
    </row>
    <row r="22" spans="1:10" ht="15">
      <c r="A22" s="389"/>
      <c r="B22" s="150"/>
      <c r="C22" s="52"/>
      <c r="D22" s="52"/>
      <c r="E22" s="389">
        <v>4234</v>
      </c>
      <c r="F22" s="392" t="s">
        <v>963</v>
      </c>
      <c r="G22" s="393"/>
      <c r="H22" s="321">
        <f t="shared" si="1"/>
        <v>426</v>
      </c>
      <c r="I22" s="321">
        <f>'[1]2019'!$X$26+'[1]2019'!$W$26+90</f>
        <v>426</v>
      </c>
      <c r="J22" s="394"/>
    </row>
    <row r="23" spans="1:10" ht="24">
      <c r="A23" s="389"/>
      <c r="B23" s="150"/>
      <c r="C23" s="52"/>
      <c r="D23" s="52"/>
      <c r="E23" s="389">
        <v>4252</v>
      </c>
      <c r="F23" s="392" t="s">
        <v>271</v>
      </c>
      <c r="G23" s="393"/>
      <c r="H23" s="321">
        <f t="shared" si="1"/>
        <v>5130.6</v>
      </c>
      <c r="I23" s="321">
        <f>'[1]2019'!$AE$26+'[1]2019'!$AF$26+630.6</f>
        <v>5130.6</v>
      </c>
      <c r="J23" s="394"/>
    </row>
    <row r="24" spans="1:10" ht="15">
      <c r="A24" s="389"/>
      <c r="B24" s="150"/>
      <c r="C24" s="52"/>
      <c r="D24" s="52"/>
      <c r="E24" s="389">
        <v>4261</v>
      </c>
      <c r="F24" s="392" t="s">
        <v>272</v>
      </c>
      <c r="G24" s="393"/>
      <c r="H24" s="321">
        <f t="shared" si="0"/>
        <v>2600</v>
      </c>
      <c r="I24" s="321">
        <f>'[1]2019'!$AG$26+100</f>
        <v>2600</v>
      </c>
      <c r="J24" s="394"/>
    </row>
    <row r="25" spans="1:10" ht="15">
      <c r="A25" s="389"/>
      <c r="B25" s="150"/>
      <c r="C25" s="52"/>
      <c r="D25" s="52"/>
      <c r="E25" s="389">
        <v>4264</v>
      </c>
      <c r="F25" s="392" t="s">
        <v>274</v>
      </c>
      <c r="G25" s="393"/>
      <c r="H25" s="321">
        <f t="shared" si="0"/>
        <v>8915</v>
      </c>
      <c r="I25" s="321">
        <f>'[1]2019'!$AH$26+500</f>
        <v>8915</v>
      </c>
      <c r="J25" s="394"/>
    </row>
    <row r="26" spans="1:10" ht="15">
      <c r="A26" s="389"/>
      <c r="B26" s="150"/>
      <c r="C26" s="52"/>
      <c r="D26" s="52"/>
      <c r="E26" s="389">
        <v>4267</v>
      </c>
      <c r="F26" s="392" t="s">
        <v>277</v>
      </c>
      <c r="G26" s="393"/>
      <c r="H26" s="321">
        <f>SUM(I26:J26)</f>
        <v>600</v>
      </c>
      <c r="I26" s="321">
        <f>'[1]2019'!$AJ$26</f>
        <v>600</v>
      </c>
      <c r="J26" s="394"/>
    </row>
    <row r="27" spans="1:10" ht="15">
      <c r="A27" s="389"/>
      <c r="B27" s="150"/>
      <c r="C27" s="52"/>
      <c r="D27" s="52"/>
      <c r="E27" s="389">
        <v>4729</v>
      </c>
      <c r="F27" s="392" t="s">
        <v>1017</v>
      </c>
      <c r="G27" s="393"/>
      <c r="H27" s="321">
        <f>SUM(I27:J27)</f>
        <v>900</v>
      </c>
      <c r="I27" s="321">
        <v>900</v>
      </c>
      <c r="J27" s="394"/>
    </row>
    <row r="28" spans="1:10" ht="15">
      <c r="A28" s="389"/>
      <c r="B28" s="150"/>
      <c r="C28" s="52"/>
      <c r="D28" s="52"/>
      <c r="E28" s="389">
        <v>4823</v>
      </c>
      <c r="F28" s="392" t="s">
        <v>1011</v>
      </c>
      <c r="G28" s="393"/>
      <c r="H28" s="321">
        <f>SUM(I28:J28)</f>
        <v>206</v>
      </c>
      <c r="I28" s="321">
        <f>'[1]2019'!$AT$26+60+46</f>
        <v>206</v>
      </c>
      <c r="J28" s="394"/>
    </row>
    <row r="29" spans="1:10" ht="24" hidden="1">
      <c r="A29" s="389"/>
      <c r="B29" s="150"/>
      <c r="C29" s="52"/>
      <c r="D29" s="52"/>
      <c r="E29" s="389">
        <v>5113</v>
      </c>
      <c r="F29" s="392" t="s">
        <v>1007</v>
      </c>
      <c r="G29" s="393"/>
      <c r="H29" s="321">
        <f>SUM(I29:J29)</f>
        <v>0</v>
      </c>
      <c r="I29" s="321"/>
      <c r="J29" s="394"/>
    </row>
    <row r="30" spans="1:10" ht="15" hidden="1">
      <c r="A30" s="389"/>
      <c r="B30" s="150"/>
      <c r="C30" s="52"/>
      <c r="D30" s="52"/>
      <c r="E30" s="389">
        <v>5122</v>
      </c>
      <c r="F30" s="392" t="s">
        <v>1001</v>
      </c>
      <c r="G30" s="393"/>
      <c r="H30" s="321">
        <f t="shared" si="0"/>
        <v>0</v>
      </c>
      <c r="I30" s="321"/>
      <c r="J30" s="394"/>
    </row>
    <row r="31" spans="1:10" ht="399" hidden="1">
      <c r="A31" s="389">
        <v>2112</v>
      </c>
      <c r="B31" s="150" t="s">
        <v>418</v>
      </c>
      <c r="C31" s="52">
        <v>1</v>
      </c>
      <c r="D31" s="52">
        <v>2</v>
      </c>
      <c r="E31" s="52"/>
      <c r="F31" s="392" t="s">
        <v>606</v>
      </c>
      <c r="G31" s="393" t="s">
        <v>607</v>
      </c>
      <c r="H31" s="321">
        <f t="shared" si="0"/>
        <v>0</v>
      </c>
      <c r="I31" s="394">
        <f>SUM(I33:I34)</f>
        <v>0</v>
      </c>
      <c r="J31" s="394">
        <f>SUM(J33:J34)</f>
        <v>0</v>
      </c>
    </row>
    <row r="32" spans="1:10" ht="36" hidden="1">
      <c r="A32" s="389"/>
      <c r="B32" s="150"/>
      <c r="C32" s="52"/>
      <c r="D32" s="52"/>
      <c r="E32" s="52"/>
      <c r="F32" s="392" t="s">
        <v>360</v>
      </c>
      <c r="G32" s="393"/>
      <c r="H32" s="321">
        <f t="shared" si="0"/>
        <v>0</v>
      </c>
      <c r="I32" s="394"/>
      <c r="J32" s="394"/>
    </row>
    <row r="33" spans="1:10" ht="15" hidden="1">
      <c r="A33" s="389"/>
      <c r="B33" s="150"/>
      <c r="C33" s="52"/>
      <c r="D33" s="52"/>
      <c r="E33" s="52"/>
      <c r="F33" s="392" t="s">
        <v>361</v>
      </c>
      <c r="G33" s="393"/>
      <c r="H33" s="321">
        <f t="shared" si="0"/>
        <v>0</v>
      </c>
      <c r="I33" s="394"/>
      <c r="J33" s="394"/>
    </row>
    <row r="34" spans="1:10" ht="15" hidden="1">
      <c r="A34" s="389"/>
      <c r="B34" s="150"/>
      <c r="C34" s="52"/>
      <c r="D34" s="52"/>
      <c r="E34" s="52"/>
      <c r="F34" s="392" t="s">
        <v>361</v>
      </c>
      <c r="G34" s="393"/>
      <c r="H34" s="321">
        <f t="shared" si="0"/>
        <v>0</v>
      </c>
      <c r="I34" s="394"/>
      <c r="J34" s="394"/>
    </row>
    <row r="35" spans="1:10" ht="228" hidden="1">
      <c r="A35" s="389">
        <v>2113</v>
      </c>
      <c r="B35" s="150" t="s">
        <v>418</v>
      </c>
      <c r="C35" s="52">
        <v>1</v>
      </c>
      <c r="D35" s="52">
        <v>3</v>
      </c>
      <c r="E35" s="52"/>
      <c r="F35" s="392" t="s">
        <v>610</v>
      </c>
      <c r="G35" s="393" t="s">
        <v>611</v>
      </c>
      <c r="H35" s="321">
        <f t="shared" si="0"/>
        <v>0</v>
      </c>
      <c r="I35" s="394">
        <f>SUM(I37:I38)</f>
        <v>0</v>
      </c>
      <c r="J35" s="394">
        <f>SUM(J37:J38)</f>
        <v>0</v>
      </c>
    </row>
    <row r="36" spans="1:10" ht="36" hidden="1">
      <c r="A36" s="389"/>
      <c r="B36" s="150"/>
      <c r="C36" s="52"/>
      <c r="D36" s="52"/>
      <c r="E36" s="52"/>
      <c r="F36" s="392" t="s">
        <v>360</v>
      </c>
      <c r="G36" s="393"/>
      <c r="H36" s="321">
        <f t="shared" si="0"/>
        <v>0</v>
      </c>
      <c r="I36" s="394"/>
      <c r="J36" s="394"/>
    </row>
    <row r="37" spans="1:10" ht="15" hidden="1">
      <c r="A37" s="389"/>
      <c r="B37" s="150"/>
      <c r="C37" s="52"/>
      <c r="D37" s="52"/>
      <c r="E37" s="52"/>
      <c r="F37" s="392" t="s">
        <v>361</v>
      </c>
      <c r="G37" s="393"/>
      <c r="H37" s="321">
        <f t="shared" si="0"/>
        <v>0</v>
      </c>
      <c r="I37" s="394"/>
      <c r="J37" s="394"/>
    </row>
    <row r="38" spans="1:10" ht="15" hidden="1">
      <c r="A38" s="389"/>
      <c r="B38" s="150"/>
      <c r="C38" s="52"/>
      <c r="D38" s="52"/>
      <c r="E38" s="52"/>
      <c r="F38" s="392" t="s">
        <v>361</v>
      </c>
      <c r="G38" s="393"/>
      <c r="H38" s="321">
        <f t="shared" si="0"/>
        <v>0</v>
      </c>
      <c r="I38" s="394"/>
      <c r="J38" s="394"/>
    </row>
    <row r="39" spans="1:10" ht="285" hidden="1">
      <c r="A39" s="389">
        <v>2120</v>
      </c>
      <c r="B39" s="150" t="s">
        <v>418</v>
      </c>
      <c r="C39" s="52">
        <v>2</v>
      </c>
      <c r="D39" s="52">
        <v>0</v>
      </c>
      <c r="E39" s="52"/>
      <c r="F39" s="390" t="s">
        <v>874</v>
      </c>
      <c r="G39" s="396" t="s">
        <v>613</v>
      </c>
      <c r="H39" s="321">
        <f t="shared" si="0"/>
        <v>0</v>
      </c>
      <c r="I39" s="394">
        <f>SUM(I40+I44)</f>
        <v>0</v>
      </c>
      <c r="J39" s="394">
        <f>SUM(J40+J44)</f>
        <v>0</v>
      </c>
    </row>
    <row r="40" spans="1:10" ht="16.5" customHeight="1" hidden="1">
      <c r="A40" s="389">
        <v>2121</v>
      </c>
      <c r="B40" s="150" t="s">
        <v>418</v>
      </c>
      <c r="C40" s="52">
        <v>2</v>
      </c>
      <c r="D40" s="52">
        <v>1</v>
      </c>
      <c r="E40" s="52"/>
      <c r="F40" s="397" t="s">
        <v>140</v>
      </c>
      <c r="G40" s="393" t="s">
        <v>614</v>
      </c>
      <c r="H40" s="321">
        <f t="shared" si="0"/>
        <v>0</v>
      </c>
      <c r="I40" s="394">
        <f>SUM(I42:I43)</f>
        <v>0</v>
      </c>
      <c r="J40" s="394">
        <f>SUM(J42:J43)</f>
        <v>0</v>
      </c>
    </row>
    <row r="41" spans="1:10" ht="36" hidden="1">
      <c r="A41" s="389"/>
      <c r="B41" s="150"/>
      <c r="C41" s="52"/>
      <c r="D41" s="52"/>
      <c r="E41" s="52"/>
      <c r="F41" s="392" t="s">
        <v>360</v>
      </c>
      <c r="G41" s="393"/>
      <c r="H41" s="321">
        <f t="shared" si="0"/>
        <v>0</v>
      </c>
      <c r="I41" s="394"/>
      <c r="J41" s="394"/>
    </row>
    <row r="42" spans="1:10" ht="15" hidden="1">
      <c r="A42" s="389"/>
      <c r="B42" s="150"/>
      <c r="C42" s="52"/>
      <c r="D42" s="52"/>
      <c r="E42" s="52"/>
      <c r="F42" s="392" t="s">
        <v>361</v>
      </c>
      <c r="G42" s="393"/>
      <c r="H42" s="321">
        <f t="shared" si="0"/>
        <v>0</v>
      </c>
      <c r="I42" s="394"/>
      <c r="J42" s="394"/>
    </row>
    <row r="43" spans="1:10" ht="15" hidden="1">
      <c r="A43" s="389"/>
      <c r="B43" s="150"/>
      <c r="C43" s="52"/>
      <c r="D43" s="52"/>
      <c r="E43" s="52"/>
      <c r="F43" s="392" t="s">
        <v>361</v>
      </c>
      <c r="G43" s="393"/>
      <c r="H43" s="321">
        <f t="shared" si="0"/>
        <v>0</v>
      </c>
      <c r="I43" s="394"/>
      <c r="J43" s="394"/>
    </row>
    <row r="44" spans="1:10" ht="409.5" hidden="1">
      <c r="A44" s="389">
        <v>2122</v>
      </c>
      <c r="B44" s="150" t="s">
        <v>418</v>
      </c>
      <c r="C44" s="52">
        <v>2</v>
      </c>
      <c r="D44" s="52">
        <v>2</v>
      </c>
      <c r="E44" s="52"/>
      <c r="F44" s="392" t="s">
        <v>615</v>
      </c>
      <c r="G44" s="393" t="s">
        <v>616</v>
      </c>
      <c r="H44" s="321">
        <f t="shared" si="0"/>
        <v>0</v>
      </c>
      <c r="I44" s="394">
        <f>SUM(I46:I47)</f>
        <v>0</v>
      </c>
      <c r="J44" s="394">
        <f>SUM(J46:J47)</f>
        <v>0</v>
      </c>
    </row>
    <row r="45" spans="1:10" ht="36" hidden="1">
      <c r="A45" s="389"/>
      <c r="B45" s="150"/>
      <c r="C45" s="52"/>
      <c r="D45" s="52"/>
      <c r="E45" s="52"/>
      <c r="F45" s="392" t="s">
        <v>360</v>
      </c>
      <c r="G45" s="393"/>
      <c r="H45" s="321">
        <f t="shared" si="0"/>
        <v>0</v>
      </c>
      <c r="I45" s="394"/>
      <c r="J45" s="394"/>
    </row>
    <row r="46" spans="1:10" ht="15" hidden="1">
      <c r="A46" s="389"/>
      <c r="B46" s="150"/>
      <c r="C46" s="52"/>
      <c r="D46" s="52"/>
      <c r="E46" s="52"/>
      <c r="F46" s="392" t="s">
        <v>361</v>
      </c>
      <c r="G46" s="393"/>
      <c r="H46" s="321">
        <f t="shared" si="0"/>
        <v>0</v>
      </c>
      <c r="I46" s="394"/>
      <c r="J46" s="394"/>
    </row>
    <row r="47" spans="1:10" ht="15" hidden="1">
      <c r="A47" s="389"/>
      <c r="B47" s="150"/>
      <c r="C47" s="52"/>
      <c r="D47" s="52"/>
      <c r="E47" s="52"/>
      <c r="F47" s="392" t="s">
        <v>361</v>
      </c>
      <c r="G47" s="393"/>
      <c r="H47" s="321">
        <f t="shared" si="0"/>
        <v>0</v>
      </c>
      <c r="I47" s="394"/>
      <c r="J47" s="394"/>
    </row>
    <row r="48" spans="1:10" ht="15" customHeight="1">
      <c r="A48" s="389">
        <v>2130</v>
      </c>
      <c r="B48" s="150" t="s">
        <v>418</v>
      </c>
      <c r="C48" s="52">
        <v>3</v>
      </c>
      <c r="D48" s="52">
        <v>0</v>
      </c>
      <c r="E48" s="52"/>
      <c r="F48" s="390" t="s">
        <v>875</v>
      </c>
      <c r="G48" s="398" t="s">
        <v>618</v>
      </c>
      <c r="H48" s="321">
        <f t="shared" si="0"/>
        <v>5858.149999999999</v>
      </c>
      <c r="I48" s="535">
        <f>SUM(I49,I53,I57)</f>
        <v>5858.149999999999</v>
      </c>
      <c r="J48" s="535"/>
    </row>
    <row r="49" spans="1:10" ht="370.5" hidden="1">
      <c r="A49" s="389">
        <v>2131</v>
      </c>
      <c r="B49" s="150" t="s">
        <v>418</v>
      </c>
      <c r="C49" s="52">
        <v>3</v>
      </c>
      <c r="D49" s="52">
        <v>1</v>
      </c>
      <c r="E49" s="52"/>
      <c r="F49" s="392" t="s">
        <v>619</v>
      </c>
      <c r="G49" s="393" t="s">
        <v>620</v>
      </c>
      <c r="H49" s="321">
        <f t="shared" si="0"/>
        <v>0</v>
      </c>
      <c r="I49" s="394">
        <f>SUM(I51:I52)</f>
        <v>0</v>
      </c>
      <c r="J49" s="394">
        <f>SUM(J51:J52)</f>
        <v>0</v>
      </c>
    </row>
    <row r="50" spans="1:10" ht="36" hidden="1">
      <c r="A50" s="389"/>
      <c r="B50" s="150"/>
      <c r="C50" s="52"/>
      <c r="D50" s="52"/>
      <c r="E50" s="52"/>
      <c r="F50" s="392" t="s">
        <v>360</v>
      </c>
      <c r="G50" s="393"/>
      <c r="H50" s="321">
        <f t="shared" si="0"/>
        <v>0</v>
      </c>
      <c r="I50" s="394"/>
      <c r="J50" s="394"/>
    </row>
    <row r="51" spans="1:10" ht="15" hidden="1">
      <c r="A51" s="389"/>
      <c r="B51" s="150"/>
      <c r="C51" s="52"/>
      <c r="D51" s="52"/>
      <c r="E51" s="52"/>
      <c r="F51" s="392" t="s">
        <v>361</v>
      </c>
      <c r="G51" s="393"/>
      <c r="H51" s="321">
        <f t="shared" si="0"/>
        <v>0</v>
      </c>
      <c r="I51" s="394"/>
      <c r="J51" s="394"/>
    </row>
    <row r="52" spans="1:10" ht="15" hidden="1">
      <c r="A52" s="389"/>
      <c r="B52" s="150"/>
      <c r="C52" s="52"/>
      <c r="D52" s="52"/>
      <c r="E52" s="52"/>
      <c r="F52" s="392" t="s">
        <v>361</v>
      </c>
      <c r="G52" s="393"/>
      <c r="H52" s="321">
        <f t="shared" si="0"/>
        <v>0</v>
      </c>
      <c r="I52" s="394"/>
      <c r="J52" s="394"/>
    </row>
    <row r="53" spans="1:10" ht="14.25" customHeight="1" hidden="1">
      <c r="A53" s="389">
        <v>2132</v>
      </c>
      <c r="B53" s="150" t="s">
        <v>418</v>
      </c>
      <c r="C53" s="52">
        <v>3</v>
      </c>
      <c r="D53" s="52">
        <v>2</v>
      </c>
      <c r="E53" s="52"/>
      <c r="F53" s="392" t="s">
        <v>621</v>
      </c>
      <c r="G53" s="393" t="s">
        <v>622</v>
      </c>
      <c r="H53" s="321">
        <f t="shared" si="0"/>
        <v>0</v>
      </c>
      <c r="I53" s="394">
        <f>SUM(I55:I56)</f>
        <v>0</v>
      </c>
      <c r="J53" s="394">
        <f>SUM(J55:J56)</f>
        <v>0</v>
      </c>
    </row>
    <row r="54" spans="1:10" ht="36" hidden="1">
      <c r="A54" s="389"/>
      <c r="B54" s="150"/>
      <c r="C54" s="52"/>
      <c r="D54" s="52"/>
      <c r="E54" s="52"/>
      <c r="F54" s="392" t="s">
        <v>360</v>
      </c>
      <c r="G54" s="393"/>
      <c r="H54" s="321">
        <f t="shared" si="0"/>
        <v>0</v>
      </c>
      <c r="I54" s="394"/>
      <c r="J54" s="394"/>
    </row>
    <row r="55" spans="1:10" ht="15" hidden="1">
      <c r="A55" s="389"/>
      <c r="B55" s="150"/>
      <c r="C55" s="52"/>
      <c r="D55" s="52"/>
      <c r="E55" s="52"/>
      <c r="F55" s="392" t="s">
        <v>361</v>
      </c>
      <c r="G55" s="393"/>
      <c r="H55" s="321">
        <f t="shared" si="0"/>
        <v>0</v>
      </c>
      <c r="I55" s="394"/>
      <c r="J55" s="394"/>
    </row>
    <row r="56" spans="1:10" ht="15" hidden="1">
      <c r="A56" s="389"/>
      <c r="B56" s="150"/>
      <c r="C56" s="52"/>
      <c r="D56" s="52"/>
      <c r="E56" s="52"/>
      <c r="F56" s="392" t="s">
        <v>361</v>
      </c>
      <c r="G56" s="393"/>
      <c r="H56" s="321">
        <f t="shared" si="0"/>
        <v>0</v>
      </c>
      <c r="I56" s="394"/>
      <c r="J56" s="394"/>
    </row>
    <row r="57" spans="1:10" ht="13.5" customHeight="1">
      <c r="A57" s="389">
        <v>2133</v>
      </c>
      <c r="B57" s="150" t="s">
        <v>418</v>
      </c>
      <c r="C57" s="52">
        <v>3</v>
      </c>
      <c r="D57" s="52">
        <v>3</v>
      </c>
      <c r="E57" s="52"/>
      <c r="F57" s="392" t="s">
        <v>623</v>
      </c>
      <c r="G57" s="393" t="s">
        <v>624</v>
      </c>
      <c r="H57" s="321">
        <f t="shared" si="0"/>
        <v>5858.149999999999</v>
      </c>
      <c r="I57" s="394">
        <f>I59+I60+I61+I63+I64+I65+I68+I67+I66+I62</f>
        <v>5858.149999999999</v>
      </c>
      <c r="J57" s="394"/>
    </row>
    <row r="58" spans="1:10" ht="36">
      <c r="A58" s="389"/>
      <c r="B58" s="150"/>
      <c r="C58" s="52"/>
      <c r="D58" s="52"/>
      <c r="E58" s="52"/>
      <c r="F58" s="392" t="s">
        <v>360</v>
      </c>
      <c r="G58" s="393"/>
      <c r="H58" s="321"/>
      <c r="I58" s="394"/>
      <c r="J58" s="394"/>
    </row>
    <row r="59" spans="1:10" ht="24">
      <c r="A59" s="389"/>
      <c r="B59" s="150"/>
      <c r="C59" s="52"/>
      <c r="D59" s="52"/>
      <c r="E59" s="52">
        <v>4111</v>
      </c>
      <c r="F59" s="399" t="s">
        <v>249</v>
      </c>
      <c r="G59" s="400"/>
      <c r="H59" s="533">
        <f aca="true" t="shared" si="2" ref="H59:H66">I59</f>
        <v>4899.749999999999</v>
      </c>
      <c r="I59" s="531">
        <f>'[1]2019'!$E$27+42.65</f>
        <v>4899.749999999999</v>
      </c>
      <c r="J59" s="394"/>
    </row>
    <row r="60" spans="1:10" ht="15" hidden="1">
      <c r="A60" s="389"/>
      <c r="B60" s="150"/>
      <c r="C60" s="52"/>
      <c r="D60" s="52"/>
      <c r="E60" s="52">
        <v>4131</v>
      </c>
      <c r="F60" s="399" t="s">
        <v>872</v>
      </c>
      <c r="G60" s="400"/>
      <c r="H60" s="533">
        <f t="shared" si="2"/>
        <v>0</v>
      </c>
      <c r="I60" s="531"/>
      <c r="J60" s="394"/>
    </row>
    <row r="61" spans="1:10" ht="15">
      <c r="A61" s="389"/>
      <c r="B61" s="150"/>
      <c r="C61" s="52"/>
      <c r="D61" s="52"/>
      <c r="E61" s="52">
        <v>4212</v>
      </c>
      <c r="F61" s="399" t="s">
        <v>873</v>
      </c>
      <c r="G61" s="400"/>
      <c r="H61" s="533">
        <f t="shared" si="2"/>
        <v>150</v>
      </c>
      <c r="I61" s="531">
        <f>'[1]2019'!$I$27</f>
        <v>150</v>
      </c>
      <c r="J61" s="394"/>
    </row>
    <row r="62" spans="1:10" ht="15">
      <c r="A62" s="389"/>
      <c r="B62" s="150"/>
      <c r="C62" s="52"/>
      <c r="D62" s="52"/>
      <c r="E62" s="52">
        <v>4213</v>
      </c>
      <c r="F62" s="399" t="s">
        <v>253</v>
      </c>
      <c r="G62" s="400"/>
      <c r="H62" s="533">
        <f>I62</f>
        <v>25</v>
      </c>
      <c r="I62" s="531">
        <f>'[1]2019'!$L$27</f>
        <v>25</v>
      </c>
      <c r="J62" s="394"/>
    </row>
    <row r="63" spans="1:10" ht="15">
      <c r="A63" s="389"/>
      <c r="B63" s="150"/>
      <c r="C63" s="52"/>
      <c r="D63" s="52"/>
      <c r="E63" s="52">
        <v>4214</v>
      </c>
      <c r="F63" s="399" t="s">
        <v>254</v>
      </c>
      <c r="G63" s="400"/>
      <c r="H63" s="533">
        <f t="shared" si="2"/>
        <v>206.4</v>
      </c>
      <c r="I63" s="531">
        <f>'[1]2019'!$N$27+'[1]2019'!$N$28</f>
        <v>206.4</v>
      </c>
      <c r="J63" s="394"/>
    </row>
    <row r="64" spans="1:10" ht="15">
      <c r="A64" s="389"/>
      <c r="B64" s="150"/>
      <c r="C64" s="52"/>
      <c r="D64" s="52"/>
      <c r="E64" s="52">
        <v>4232</v>
      </c>
      <c r="F64" s="392" t="s">
        <v>964</v>
      </c>
      <c r="G64" s="393"/>
      <c r="H64" s="321">
        <f t="shared" si="2"/>
        <v>303</v>
      </c>
      <c r="I64" s="394">
        <f>'[1]2019'!$S$28</f>
        <v>303</v>
      </c>
      <c r="J64" s="394"/>
    </row>
    <row r="65" spans="1:10" ht="15">
      <c r="A65" s="389"/>
      <c r="B65" s="150"/>
      <c r="C65" s="52"/>
      <c r="D65" s="52"/>
      <c r="E65" s="52">
        <v>4241</v>
      </c>
      <c r="F65" s="392" t="s">
        <v>413</v>
      </c>
      <c r="G65" s="393"/>
      <c r="H65" s="321">
        <f t="shared" si="2"/>
        <v>144</v>
      </c>
      <c r="I65" s="394">
        <f>'[1]2019'!$AC$28</f>
        <v>144</v>
      </c>
      <c r="J65" s="394"/>
    </row>
    <row r="66" spans="1:10" ht="24">
      <c r="A66" s="389"/>
      <c r="B66" s="150"/>
      <c r="C66" s="52"/>
      <c r="D66" s="52"/>
      <c r="E66" s="52">
        <v>4252</v>
      </c>
      <c r="F66" s="392" t="s">
        <v>271</v>
      </c>
      <c r="G66" s="400"/>
      <c r="H66" s="321">
        <f t="shared" si="2"/>
        <v>110</v>
      </c>
      <c r="I66" s="537">
        <f>'[1]2019'!$AF$27</f>
        <v>110</v>
      </c>
      <c r="J66" s="394"/>
    </row>
    <row r="67" spans="1:10" ht="15">
      <c r="A67" s="389"/>
      <c r="B67" s="150"/>
      <c r="C67" s="52"/>
      <c r="D67" s="52"/>
      <c r="E67" s="52">
        <v>4261</v>
      </c>
      <c r="F67" s="399" t="s">
        <v>272</v>
      </c>
      <c r="G67" s="400"/>
      <c r="H67" s="533">
        <f>I67</f>
        <v>20</v>
      </c>
      <c r="I67" s="531">
        <f>'[1]2019'!$AG$27</f>
        <v>20</v>
      </c>
      <c r="J67" s="394"/>
    </row>
    <row r="68" spans="1:10" ht="15" hidden="1">
      <c r="A68" s="389"/>
      <c r="B68" s="150"/>
      <c r="C68" s="52"/>
      <c r="D68" s="52"/>
      <c r="E68" s="52">
        <v>4267</v>
      </c>
      <c r="F68" s="392" t="s">
        <v>277</v>
      </c>
      <c r="G68" s="400"/>
      <c r="H68" s="533">
        <f>I68</f>
        <v>0</v>
      </c>
      <c r="I68" s="531"/>
      <c r="J68" s="394"/>
    </row>
    <row r="69" spans="1:10" ht="24.75" customHeight="1" hidden="1">
      <c r="A69" s="389">
        <v>2140</v>
      </c>
      <c r="B69" s="150" t="s">
        <v>418</v>
      </c>
      <c r="C69" s="52">
        <v>4</v>
      </c>
      <c r="D69" s="52">
        <v>0</v>
      </c>
      <c r="E69" s="52"/>
      <c r="F69" s="390" t="s">
        <v>876</v>
      </c>
      <c r="G69" s="391" t="s">
        <v>626</v>
      </c>
      <c r="H69" s="321">
        <f t="shared" si="0"/>
        <v>0</v>
      </c>
      <c r="I69" s="394">
        <f>SUM(I70)</f>
        <v>0</v>
      </c>
      <c r="J69" s="394">
        <f>SUM(J70)</f>
        <v>0</v>
      </c>
    </row>
    <row r="70" spans="1:10" ht="199.5" hidden="1">
      <c r="A70" s="389">
        <v>2141</v>
      </c>
      <c r="B70" s="150" t="s">
        <v>418</v>
      </c>
      <c r="C70" s="52">
        <v>4</v>
      </c>
      <c r="D70" s="52">
        <v>1</v>
      </c>
      <c r="E70" s="52"/>
      <c r="F70" s="392" t="s">
        <v>627</v>
      </c>
      <c r="G70" s="401" t="s">
        <v>628</v>
      </c>
      <c r="H70" s="321">
        <f t="shared" si="0"/>
        <v>0</v>
      </c>
      <c r="I70" s="394">
        <f>SUM(I72:I73)</f>
        <v>0</v>
      </c>
      <c r="J70" s="394">
        <f>SUM(J72:J73)</f>
        <v>0</v>
      </c>
    </row>
    <row r="71" spans="1:10" ht="36" hidden="1">
      <c r="A71" s="389"/>
      <c r="B71" s="150"/>
      <c r="C71" s="52"/>
      <c r="D71" s="52"/>
      <c r="E71" s="52"/>
      <c r="F71" s="392" t="s">
        <v>360</v>
      </c>
      <c r="G71" s="393"/>
      <c r="H71" s="321">
        <f t="shared" si="0"/>
        <v>0</v>
      </c>
      <c r="I71" s="394"/>
      <c r="J71" s="394"/>
    </row>
    <row r="72" spans="1:10" ht="15" hidden="1">
      <c r="A72" s="389"/>
      <c r="B72" s="150"/>
      <c r="C72" s="52"/>
      <c r="D72" s="52"/>
      <c r="E72" s="52"/>
      <c r="F72" s="392" t="s">
        <v>361</v>
      </c>
      <c r="G72" s="393"/>
      <c r="H72" s="321">
        <f t="shared" si="0"/>
        <v>0</v>
      </c>
      <c r="I72" s="394"/>
      <c r="J72" s="394"/>
    </row>
    <row r="73" spans="1:10" ht="15" hidden="1">
      <c r="A73" s="389"/>
      <c r="B73" s="150"/>
      <c r="C73" s="52"/>
      <c r="D73" s="52"/>
      <c r="E73" s="52"/>
      <c r="F73" s="392" t="s">
        <v>361</v>
      </c>
      <c r="G73" s="393"/>
      <c r="H73" s="321">
        <f t="shared" si="0"/>
        <v>0</v>
      </c>
      <c r="I73" s="394"/>
      <c r="J73" s="394"/>
    </row>
    <row r="74" spans="1:10" ht="384.75" hidden="1">
      <c r="A74" s="389">
        <v>2150</v>
      </c>
      <c r="B74" s="150" t="s">
        <v>418</v>
      </c>
      <c r="C74" s="52">
        <v>5</v>
      </c>
      <c r="D74" s="52">
        <v>0</v>
      </c>
      <c r="E74" s="52"/>
      <c r="F74" s="390" t="s">
        <v>877</v>
      </c>
      <c r="G74" s="391" t="s">
        <v>630</v>
      </c>
      <c r="H74" s="321">
        <f t="shared" si="0"/>
        <v>0</v>
      </c>
      <c r="I74" s="394">
        <f>SUM(I75)</f>
        <v>0</v>
      </c>
      <c r="J74" s="394">
        <f>SUM(J75)</f>
        <v>0</v>
      </c>
    </row>
    <row r="75" spans="1:10" ht="25.5" customHeight="1" hidden="1">
      <c r="A75" s="389">
        <v>2151</v>
      </c>
      <c r="B75" s="150" t="s">
        <v>418</v>
      </c>
      <c r="C75" s="52">
        <v>5</v>
      </c>
      <c r="D75" s="52">
        <v>1</v>
      </c>
      <c r="E75" s="52"/>
      <c r="F75" s="392" t="s">
        <v>631</v>
      </c>
      <c r="G75" s="401" t="s">
        <v>632</v>
      </c>
      <c r="H75" s="321">
        <f t="shared" si="0"/>
        <v>0</v>
      </c>
      <c r="I75" s="394">
        <f>SUM(I77:I78)</f>
        <v>0</v>
      </c>
      <c r="J75" s="394">
        <f>SUM(J77:J78)</f>
        <v>0</v>
      </c>
    </row>
    <row r="76" spans="1:10" ht="36" hidden="1">
      <c r="A76" s="389"/>
      <c r="B76" s="150"/>
      <c r="C76" s="52"/>
      <c r="D76" s="52"/>
      <c r="E76" s="52"/>
      <c r="F76" s="392" t="s">
        <v>360</v>
      </c>
      <c r="G76" s="393"/>
      <c r="H76" s="321">
        <f t="shared" si="0"/>
        <v>0</v>
      </c>
      <c r="I76" s="394"/>
      <c r="J76" s="394"/>
    </row>
    <row r="77" spans="1:10" ht="15" hidden="1">
      <c r="A77" s="389"/>
      <c r="B77" s="150"/>
      <c r="C77" s="52"/>
      <c r="D77" s="52"/>
      <c r="E77" s="52"/>
      <c r="F77" s="392" t="s">
        <v>361</v>
      </c>
      <c r="G77" s="393"/>
      <c r="H77" s="321">
        <f t="shared" si="0"/>
        <v>0</v>
      </c>
      <c r="I77" s="394"/>
      <c r="J77" s="394"/>
    </row>
    <row r="78" spans="1:10" ht="15" hidden="1">
      <c r="A78" s="389"/>
      <c r="B78" s="150"/>
      <c r="C78" s="52"/>
      <c r="D78" s="52"/>
      <c r="E78" s="52"/>
      <c r="F78" s="392" t="s">
        <v>361</v>
      </c>
      <c r="G78" s="393"/>
      <c r="H78" s="321">
        <f t="shared" si="0"/>
        <v>0</v>
      </c>
      <c r="I78" s="394"/>
      <c r="J78" s="394"/>
    </row>
    <row r="79" spans="1:10" ht="38.25" customHeight="1">
      <c r="A79" s="389">
        <v>2160</v>
      </c>
      <c r="B79" s="150" t="s">
        <v>418</v>
      </c>
      <c r="C79" s="52">
        <v>6</v>
      </c>
      <c r="D79" s="52">
        <v>0</v>
      </c>
      <c r="E79" s="52"/>
      <c r="F79" s="390" t="s">
        <v>878</v>
      </c>
      <c r="G79" s="391" t="s">
        <v>634</v>
      </c>
      <c r="H79" s="321">
        <f t="shared" si="0"/>
        <v>81070</v>
      </c>
      <c r="I79" s="321">
        <f>SUM(I80)</f>
        <v>71420</v>
      </c>
      <c r="J79" s="321">
        <f>SUM(J80)</f>
        <v>9650</v>
      </c>
    </row>
    <row r="80" spans="1:10" ht="24.75" customHeight="1">
      <c r="A80" s="389">
        <v>2161</v>
      </c>
      <c r="B80" s="150" t="s">
        <v>418</v>
      </c>
      <c r="C80" s="52">
        <v>6</v>
      </c>
      <c r="D80" s="52">
        <v>1</v>
      </c>
      <c r="E80" s="52"/>
      <c r="F80" s="392" t="s">
        <v>635</v>
      </c>
      <c r="G80" s="393" t="s">
        <v>636</v>
      </c>
      <c r="H80" s="321">
        <f t="shared" si="0"/>
        <v>81070</v>
      </c>
      <c r="I80" s="321">
        <f>SUM(I81:I89)</f>
        <v>71420</v>
      </c>
      <c r="J80" s="321">
        <f>SUM(J88:J89)</f>
        <v>9650</v>
      </c>
    </row>
    <row r="81" spans="1:10" ht="36">
      <c r="A81" s="389"/>
      <c r="B81" s="150"/>
      <c r="C81" s="52"/>
      <c r="D81" s="52"/>
      <c r="E81" s="52"/>
      <c r="F81" s="392" t="s">
        <v>360</v>
      </c>
      <c r="G81" s="393"/>
      <c r="H81" s="321">
        <f t="shared" si="0"/>
        <v>0</v>
      </c>
      <c r="I81" s="394"/>
      <c r="J81" s="394"/>
    </row>
    <row r="82" spans="1:10" ht="15" hidden="1">
      <c r="A82" s="389"/>
      <c r="B82" s="150"/>
      <c r="C82" s="52"/>
      <c r="D82" s="52"/>
      <c r="E82" s="52">
        <v>4234</v>
      </c>
      <c r="F82" s="392" t="s">
        <v>963</v>
      </c>
      <c r="G82" s="393"/>
      <c r="H82" s="321">
        <f>I82</f>
        <v>0</v>
      </c>
      <c r="I82" s="394"/>
      <c r="J82" s="394"/>
    </row>
    <row r="83" spans="1:10" ht="15" hidden="1">
      <c r="A83" s="389"/>
      <c r="B83" s="150"/>
      <c r="C83" s="52"/>
      <c r="D83" s="52"/>
      <c r="E83" s="52">
        <v>4235</v>
      </c>
      <c r="F83" s="392" t="s">
        <v>265</v>
      </c>
      <c r="G83" s="393"/>
      <c r="H83" s="321">
        <f>I83</f>
        <v>0</v>
      </c>
      <c r="I83" s="321"/>
      <c r="J83" s="394"/>
    </row>
    <row r="84" spans="1:10" ht="15" hidden="1">
      <c r="A84" s="389"/>
      <c r="B84" s="150"/>
      <c r="C84" s="52"/>
      <c r="D84" s="52"/>
      <c r="E84" s="102">
        <v>4239</v>
      </c>
      <c r="F84" s="392" t="s">
        <v>268</v>
      </c>
      <c r="G84" s="407"/>
      <c r="H84" s="321">
        <f>I84</f>
        <v>0</v>
      </c>
      <c r="I84" s="543"/>
      <c r="J84" s="394"/>
    </row>
    <row r="85" spans="1:10" ht="23.25" customHeight="1">
      <c r="A85" s="389"/>
      <c r="B85" s="150"/>
      <c r="C85" s="52"/>
      <c r="D85" s="52"/>
      <c r="E85" s="102">
        <v>4511</v>
      </c>
      <c r="F85" s="399" t="s">
        <v>287</v>
      </c>
      <c r="G85" s="407"/>
      <c r="H85" s="394">
        <f>I85</f>
        <v>69320</v>
      </c>
      <c r="I85" s="531">
        <f>'[1]2019'!$C$23+9500+3020</f>
        <v>69320</v>
      </c>
      <c r="J85" s="394"/>
    </row>
    <row r="86" spans="1:10" ht="13.5" customHeight="1">
      <c r="A86" s="389"/>
      <c r="B86" s="150"/>
      <c r="C86" s="52"/>
      <c r="D86" s="52"/>
      <c r="E86" s="52">
        <v>4823</v>
      </c>
      <c r="F86" s="392" t="s">
        <v>519</v>
      </c>
      <c r="G86" s="393"/>
      <c r="H86" s="321">
        <f>SUM(I86:J86)</f>
        <v>400</v>
      </c>
      <c r="I86" s="394">
        <f>'[1]2019'!$AT$29</f>
        <v>400</v>
      </c>
      <c r="J86" s="394"/>
    </row>
    <row r="87" spans="1:10" ht="13.5" customHeight="1">
      <c r="A87" s="389"/>
      <c r="B87" s="150"/>
      <c r="C87" s="52"/>
      <c r="D87" s="52"/>
      <c r="E87" s="52">
        <v>4241</v>
      </c>
      <c r="F87" s="392" t="s">
        <v>413</v>
      </c>
      <c r="G87" s="393"/>
      <c r="H87" s="321">
        <f>SUM(I87:J87)</f>
        <v>1700</v>
      </c>
      <c r="I87" s="394">
        <f>'[1]2019'!$AC$29+100</f>
        <v>1700</v>
      </c>
      <c r="J87" s="394"/>
    </row>
    <row r="88" spans="1:10" ht="24">
      <c r="A88" s="389"/>
      <c r="B88" s="150"/>
      <c r="C88" s="52"/>
      <c r="D88" s="52"/>
      <c r="E88" s="52">
        <v>5113</v>
      </c>
      <c r="F88" s="392" t="s">
        <v>1099</v>
      </c>
      <c r="G88" s="393"/>
      <c r="H88" s="321">
        <f>SUM(I88:J88)</f>
        <v>250</v>
      </c>
      <c r="I88" s="394"/>
      <c r="J88" s="394">
        <f>250</f>
        <v>250</v>
      </c>
    </row>
    <row r="89" spans="1:10" ht="13.5" customHeight="1">
      <c r="A89" s="389"/>
      <c r="B89" s="150"/>
      <c r="C89" s="52"/>
      <c r="D89" s="52"/>
      <c r="E89" s="52">
        <v>5129</v>
      </c>
      <c r="F89" s="392" t="s">
        <v>1012</v>
      </c>
      <c r="G89" s="393"/>
      <c r="H89" s="321">
        <f t="shared" si="0"/>
        <v>9400</v>
      </c>
      <c r="I89" s="394"/>
      <c r="J89" s="394">
        <f>4000+5400</f>
        <v>9400</v>
      </c>
    </row>
    <row r="90" spans="1:10" ht="24" hidden="1">
      <c r="A90" s="389">
        <v>2170</v>
      </c>
      <c r="B90" s="150" t="s">
        <v>418</v>
      </c>
      <c r="C90" s="52">
        <v>7</v>
      </c>
      <c r="D90" s="52">
        <v>0</v>
      </c>
      <c r="E90" s="52"/>
      <c r="F90" s="390" t="s">
        <v>879</v>
      </c>
      <c r="G90" s="393"/>
      <c r="H90" s="321">
        <f t="shared" si="0"/>
        <v>0</v>
      </c>
      <c r="I90" s="394">
        <f>SUM(I91)</f>
        <v>0</v>
      </c>
      <c r="J90" s="394">
        <f>SUM(J91)</f>
        <v>0</v>
      </c>
    </row>
    <row r="91" spans="1:10" ht="24" hidden="1">
      <c r="A91" s="389">
        <v>2171</v>
      </c>
      <c r="B91" s="150" t="s">
        <v>418</v>
      </c>
      <c r="C91" s="52">
        <v>7</v>
      </c>
      <c r="D91" s="52">
        <v>1</v>
      </c>
      <c r="E91" s="52"/>
      <c r="F91" s="392" t="s">
        <v>467</v>
      </c>
      <c r="G91" s="393"/>
      <c r="H91" s="321">
        <f t="shared" si="0"/>
        <v>0</v>
      </c>
      <c r="I91" s="394">
        <f>SUM(I93:I94)</f>
        <v>0</v>
      </c>
      <c r="J91" s="394">
        <f>SUM(J93:J94)</f>
        <v>0</v>
      </c>
    </row>
    <row r="92" spans="1:10" ht="36" hidden="1">
      <c r="A92" s="389"/>
      <c r="B92" s="150"/>
      <c r="C92" s="52"/>
      <c r="D92" s="52"/>
      <c r="E92" s="52"/>
      <c r="F92" s="392" t="s">
        <v>360</v>
      </c>
      <c r="G92" s="393"/>
      <c r="H92" s="321">
        <f t="shared" si="0"/>
        <v>0</v>
      </c>
      <c r="I92" s="394"/>
      <c r="J92" s="394"/>
    </row>
    <row r="93" spans="1:10" ht="15" hidden="1">
      <c r="A93" s="389"/>
      <c r="B93" s="150"/>
      <c r="C93" s="52"/>
      <c r="D93" s="52"/>
      <c r="E93" s="52"/>
      <c r="F93" s="392" t="s">
        <v>361</v>
      </c>
      <c r="G93" s="393"/>
      <c r="H93" s="321">
        <f t="shared" si="0"/>
        <v>0</v>
      </c>
      <c r="I93" s="394"/>
      <c r="J93" s="394"/>
    </row>
    <row r="94" spans="1:10" ht="15" hidden="1">
      <c r="A94" s="389"/>
      <c r="B94" s="150"/>
      <c r="C94" s="52"/>
      <c r="D94" s="52"/>
      <c r="E94" s="52"/>
      <c r="F94" s="392" t="s">
        <v>361</v>
      </c>
      <c r="G94" s="393"/>
      <c r="H94" s="321">
        <f t="shared" si="0"/>
        <v>0</v>
      </c>
      <c r="I94" s="394"/>
      <c r="J94" s="394"/>
    </row>
    <row r="95" spans="1:10" ht="36" customHeight="1" hidden="1">
      <c r="A95" s="389">
        <v>2180</v>
      </c>
      <c r="B95" s="150" t="s">
        <v>418</v>
      </c>
      <c r="C95" s="52">
        <v>8</v>
      </c>
      <c r="D95" s="52">
        <v>0</v>
      </c>
      <c r="E95" s="52"/>
      <c r="F95" s="390" t="s">
        <v>880</v>
      </c>
      <c r="G95" s="391" t="s">
        <v>638</v>
      </c>
      <c r="H95" s="321">
        <f aca="true" t="shared" si="3" ref="H95:H158">SUM(I95:J95)</f>
        <v>0</v>
      </c>
      <c r="I95" s="394">
        <f>SUM(I96+I99)</f>
        <v>0</v>
      </c>
      <c r="J95" s="394">
        <f>SUM(J96+J99)</f>
        <v>0</v>
      </c>
    </row>
    <row r="96" spans="1:10" ht="37.5" customHeight="1" hidden="1">
      <c r="A96" s="389">
        <v>2181</v>
      </c>
      <c r="B96" s="150" t="s">
        <v>418</v>
      </c>
      <c r="C96" s="52">
        <v>8</v>
      </c>
      <c r="D96" s="52">
        <v>1</v>
      </c>
      <c r="E96" s="52"/>
      <c r="F96" s="392" t="s">
        <v>880</v>
      </c>
      <c r="G96" s="401" t="s">
        <v>639</v>
      </c>
      <c r="H96" s="321">
        <f t="shared" si="3"/>
        <v>0</v>
      </c>
      <c r="I96" s="394">
        <f>SUM(I97:I98)</f>
        <v>0</v>
      </c>
      <c r="J96" s="394">
        <f>SUM(J97:J98)</f>
        <v>0</v>
      </c>
    </row>
    <row r="97" spans="1:10" ht="15" hidden="1">
      <c r="A97" s="389">
        <v>2182</v>
      </c>
      <c r="B97" s="150" t="s">
        <v>418</v>
      </c>
      <c r="C97" s="52">
        <v>8</v>
      </c>
      <c r="D97" s="52">
        <v>1</v>
      </c>
      <c r="E97" s="52"/>
      <c r="F97" s="392" t="s">
        <v>321</v>
      </c>
      <c r="G97" s="401"/>
      <c r="H97" s="321">
        <f t="shared" si="3"/>
        <v>0</v>
      </c>
      <c r="I97" s="394"/>
      <c r="J97" s="394"/>
    </row>
    <row r="98" spans="1:10" ht="14.25" customHeight="1" hidden="1">
      <c r="A98" s="389">
        <v>2183</v>
      </c>
      <c r="B98" s="150" t="s">
        <v>418</v>
      </c>
      <c r="C98" s="52">
        <v>8</v>
      </c>
      <c r="D98" s="52">
        <v>1</v>
      </c>
      <c r="E98" s="52"/>
      <c r="F98" s="392" t="s">
        <v>322</v>
      </c>
      <c r="G98" s="401"/>
      <c r="H98" s="321">
        <f t="shared" si="3"/>
        <v>0</v>
      </c>
      <c r="I98" s="394"/>
      <c r="J98" s="394"/>
    </row>
    <row r="99" spans="1:10" ht="24" hidden="1">
      <c r="A99" s="389">
        <v>2184</v>
      </c>
      <c r="B99" s="150" t="s">
        <v>418</v>
      </c>
      <c r="C99" s="52">
        <v>8</v>
      </c>
      <c r="D99" s="52">
        <v>1</v>
      </c>
      <c r="E99" s="52"/>
      <c r="F99" s="392" t="s">
        <v>323</v>
      </c>
      <c r="G99" s="401"/>
      <c r="H99" s="321">
        <f t="shared" si="3"/>
        <v>0</v>
      </c>
      <c r="I99" s="394">
        <f>SUM(I101:I102)</f>
        <v>0</v>
      </c>
      <c r="J99" s="394">
        <f>SUM(J101:J102)</f>
        <v>0</v>
      </c>
    </row>
    <row r="100" spans="1:10" ht="36" hidden="1">
      <c r="A100" s="389"/>
      <c r="B100" s="150"/>
      <c r="C100" s="52"/>
      <c r="D100" s="52"/>
      <c r="E100" s="52"/>
      <c r="F100" s="392" t="s">
        <v>360</v>
      </c>
      <c r="G100" s="393"/>
      <c r="H100" s="321">
        <f t="shared" si="3"/>
        <v>0</v>
      </c>
      <c r="I100" s="394"/>
      <c r="J100" s="394"/>
    </row>
    <row r="101" spans="1:10" ht="15" hidden="1">
      <c r="A101" s="389"/>
      <c r="B101" s="150"/>
      <c r="C101" s="52"/>
      <c r="D101" s="52"/>
      <c r="E101" s="52"/>
      <c r="F101" s="392" t="s">
        <v>361</v>
      </c>
      <c r="G101" s="393"/>
      <c r="H101" s="321">
        <f t="shared" si="3"/>
        <v>0</v>
      </c>
      <c r="I101" s="394"/>
      <c r="J101" s="394"/>
    </row>
    <row r="102" spans="1:10" ht="15" hidden="1">
      <c r="A102" s="389"/>
      <c r="B102" s="150"/>
      <c r="C102" s="52"/>
      <c r="D102" s="52"/>
      <c r="E102" s="52"/>
      <c r="F102" s="392" t="s">
        <v>361</v>
      </c>
      <c r="G102" s="393"/>
      <c r="H102" s="321">
        <f t="shared" si="3"/>
        <v>0</v>
      </c>
      <c r="I102" s="394"/>
      <c r="J102" s="394"/>
    </row>
    <row r="103" spans="1:10" ht="15" hidden="1">
      <c r="A103" s="389">
        <v>2185</v>
      </c>
      <c r="B103" s="150" t="s">
        <v>426</v>
      </c>
      <c r="C103" s="52">
        <v>8</v>
      </c>
      <c r="D103" s="52">
        <v>1</v>
      </c>
      <c r="E103" s="52"/>
      <c r="F103" s="392"/>
      <c r="G103" s="401"/>
      <c r="H103" s="321">
        <f t="shared" si="3"/>
        <v>0</v>
      </c>
      <c r="I103" s="394"/>
      <c r="J103" s="394"/>
    </row>
    <row r="104" spans="1:10" s="388" customFormat="1" ht="15.75" customHeight="1">
      <c r="A104" s="56">
        <v>2200</v>
      </c>
      <c r="B104" s="150" t="s">
        <v>419</v>
      </c>
      <c r="C104" s="52">
        <v>0</v>
      </c>
      <c r="D104" s="52">
        <v>0</v>
      </c>
      <c r="E104" s="52"/>
      <c r="F104" s="386" t="s">
        <v>881</v>
      </c>
      <c r="G104" s="402" t="s">
        <v>640</v>
      </c>
      <c r="H104" s="321">
        <f t="shared" si="3"/>
        <v>300</v>
      </c>
      <c r="I104" s="321">
        <f>SUM(I111,I123)</f>
        <v>300</v>
      </c>
      <c r="J104" s="321"/>
    </row>
    <row r="105" spans="1:10" ht="12" customHeight="1" hidden="1">
      <c r="A105" s="389">
        <v>2210</v>
      </c>
      <c r="B105" s="150" t="s">
        <v>419</v>
      </c>
      <c r="C105" s="52">
        <v>1</v>
      </c>
      <c r="D105" s="52">
        <v>0</v>
      </c>
      <c r="E105" s="52"/>
      <c r="F105" s="390" t="s">
        <v>882</v>
      </c>
      <c r="G105" s="403" t="s">
        <v>642</v>
      </c>
      <c r="H105" s="321">
        <f t="shared" si="3"/>
        <v>0</v>
      </c>
      <c r="I105" s="394">
        <f>SUM(I106)</f>
        <v>0</v>
      </c>
      <c r="J105" s="394"/>
    </row>
    <row r="106" spans="1:10" ht="12" customHeight="1" hidden="1">
      <c r="A106" s="389">
        <v>2211</v>
      </c>
      <c r="B106" s="150" t="s">
        <v>419</v>
      </c>
      <c r="C106" s="52">
        <v>1</v>
      </c>
      <c r="D106" s="52">
        <v>1</v>
      </c>
      <c r="E106" s="52"/>
      <c r="F106" s="392" t="s">
        <v>643</v>
      </c>
      <c r="G106" s="401" t="s">
        <v>644</v>
      </c>
      <c r="H106" s="321">
        <f t="shared" si="3"/>
        <v>0</v>
      </c>
      <c r="I106" s="394">
        <f>SUM(I108:I109)</f>
        <v>0</v>
      </c>
      <c r="J106" s="394"/>
    </row>
    <row r="107" spans="1:10" ht="36" hidden="1">
      <c r="A107" s="389"/>
      <c r="B107" s="150"/>
      <c r="C107" s="52"/>
      <c r="D107" s="52"/>
      <c r="E107" s="52"/>
      <c r="F107" s="392" t="s">
        <v>360</v>
      </c>
      <c r="G107" s="393"/>
      <c r="H107" s="321">
        <f t="shared" si="3"/>
        <v>0</v>
      </c>
      <c r="I107" s="394"/>
      <c r="J107" s="394"/>
    </row>
    <row r="108" spans="1:10" ht="15" hidden="1">
      <c r="A108" s="389"/>
      <c r="B108" s="150"/>
      <c r="C108" s="52"/>
      <c r="D108" s="52"/>
      <c r="E108" s="52"/>
      <c r="F108" s="392" t="s">
        <v>361</v>
      </c>
      <c r="G108" s="393"/>
      <c r="H108" s="321">
        <f t="shared" si="3"/>
        <v>0</v>
      </c>
      <c r="I108" s="394"/>
      <c r="J108" s="394"/>
    </row>
    <row r="109" spans="1:10" ht="15" hidden="1">
      <c r="A109" s="389"/>
      <c r="B109" s="150"/>
      <c r="C109" s="52"/>
      <c r="D109" s="52"/>
      <c r="E109" s="52"/>
      <c r="F109" s="392" t="s">
        <v>361</v>
      </c>
      <c r="G109" s="393"/>
      <c r="H109" s="321">
        <f t="shared" si="3"/>
        <v>0</v>
      </c>
      <c r="I109" s="394"/>
      <c r="J109" s="394"/>
    </row>
    <row r="110" spans="1:10" ht="18" customHeight="1">
      <c r="A110" s="389">
        <v>2220</v>
      </c>
      <c r="B110" s="150" t="s">
        <v>419</v>
      </c>
      <c r="C110" s="52">
        <v>2</v>
      </c>
      <c r="D110" s="52">
        <v>0</v>
      </c>
      <c r="E110" s="52"/>
      <c r="F110" s="390" t="s">
        <v>883</v>
      </c>
      <c r="G110" s="403" t="s">
        <v>646</v>
      </c>
      <c r="H110" s="321">
        <f t="shared" si="3"/>
        <v>100</v>
      </c>
      <c r="I110" s="394">
        <f>SUM(I111)</f>
        <v>100</v>
      </c>
      <c r="J110" s="394"/>
    </row>
    <row r="111" spans="1:10" ht="13.5" customHeight="1">
      <c r="A111" s="389">
        <v>2221</v>
      </c>
      <c r="B111" s="150" t="s">
        <v>419</v>
      </c>
      <c r="C111" s="52">
        <v>2</v>
      </c>
      <c r="D111" s="52">
        <v>1</v>
      </c>
      <c r="E111" s="52"/>
      <c r="F111" s="392" t="s">
        <v>647</v>
      </c>
      <c r="G111" s="401" t="s">
        <v>648</v>
      </c>
      <c r="H111" s="321">
        <f t="shared" si="3"/>
        <v>100</v>
      </c>
      <c r="I111" s="394">
        <f>SUM(I112:I114)</f>
        <v>100</v>
      </c>
      <c r="J111" s="394"/>
    </row>
    <row r="112" spans="1:10" ht="15">
      <c r="A112" s="389"/>
      <c r="B112" s="150"/>
      <c r="C112" s="52"/>
      <c r="D112" s="52"/>
      <c r="E112" s="52">
        <v>4239</v>
      </c>
      <c r="F112" s="392" t="s">
        <v>268</v>
      </c>
      <c r="G112" s="393"/>
      <c r="H112" s="321">
        <f t="shared" si="3"/>
        <v>100</v>
      </c>
      <c r="I112" s="394">
        <v>100</v>
      </c>
      <c r="J112" s="394"/>
    </row>
    <row r="113" spans="1:10" ht="13.5" customHeight="1" hidden="1">
      <c r="A113" s="389"/>
      <c r="B113" s="150"/>
      <c r="C113" s="52"/>
      <c r="D113" s="52"/>
      <c r="E113" s="52"/>
      <c r="F113" s="392" t="s">
        <v>361</v>
      </c>
      <c r="G113" s="393"/>
      <c r="H113" s="321">
        <f t="shared" si="3"/>
        <v>0</v>
      </c>
      <c r="I113" s="394"/>
      <c r="J113" s="394"/>
    </row>
    <row r="114" spans="1:10" ht="13.5" customHeight="1" hidden="1">
      <c r="A114" s="389"/>
      <c r="B114" s="150"/>
      <c r="C114" s="52"/>
      <c r="D114" s="52"/>
      <c r="E114" s="52"/>
      <c r="F114" s="392" t="s">
        <v>361</v>
      </c>
      <c r="G114" s="393"/>
      <c r="H114" s="321">
        <f t="shared" si="3"/>
        <v>0</v>
      </c>
      <c r="I114" s="394"/>
      <c r="J114" s="394"/>
    </row>
    <row r="115" spans="1:10" ht="13.5" customHeight="1" hidden="1">
      <c r="A115" s="389">
        <v>2230</v>
      </c>
      <c r="B115" s="150" t="s">
        <v>419</v>
      </c>
      <c r="C115" s="52">
        <v>3</v>
      </c>
      <c r="D115" s="52">
        <v>0</v>
      </c>
      <c r="E115" s="52"/>
      <c r="F115" s="390" t="s">
        <v>884</v>
      </c>
      <c r="G115" s="403" t="s">
        <v>650</v>
      </c>
      <c r="H115" s="321">
        <f t="shared" si="3"/>
        <v>0</v>
      </c>
      <c r="I115" s="394">
        <f>SUM(I116)</f>
        <v>0</v>
      </c>
      <c r="J115" s="394"/>
    </row>
    <row r="116" spans="1:10" ht="12" customHeight="1" hidden="1">
      <c r="A116" s="389">
        <v>2231</v>
      </c>
      <c r="B116" s="150" t="s">
        <v>419</v>
      </c>
      <c r="C116" s="52">
        <v>3</v>
      </c>
      <c r="D116" s="52">
        <v>1</v>
      </c>
      <c r="E116" s="52"/>
      <c r="F116" s="392" t="s">
        <v>651</v>
      </c>
      <c r="G116" s="401" t="s">
        <v>652</v>
      </c>
      <c r="H116" s="321">
        <f t="shared" si="3"/>
        <v>0</v>
      </c>
      <c r="I116" s="394">
        <f>SUM(I118:I119)</f>
        <v>0</v>
      </c>
      <c r="J116" s="394"/>
    </row>
    <row r="117" spans="1:10" ht="12" customHeight="1" hidden="1">
      <c r="A117" s="389"/>
      <c r="B117" s="150"/>
      <c r="C117" s="52"/>
      <c r="D117" s="52"/>
      <c r="E117" s="52"/>
      <c r="F117" s="392" t="s">
        <v>360</v>
      </c>
      <c r="G117" s="393"/>
      <c r="H117" s="321">
        <f t="shared" si="3"/>
        <v>0</v>
      </c>
      <c r="I117" s="394"/>
      <c r="J117" s="394"/>
    </row>
    <row r="118" spans="1:10" ht="12" customHeight="1" hidden="1">
      <c r="A118" s="389"/>
      <c r="B118" s="150"/>
      <c r="C118" s="52"/>
      <c r="D118" s="52"/>
      <c r="E118" s="52"/>
      <c r="F118" s="392" t="s">
        <v>361</v>
      </c>
      <c r="G118" s="393"/>
      <c r="H118" s="321">
        <f t="shared" si="3"/>
        <v>0</v>
      </c>
      <c r="I118" s="394"/>
      <c r="J118" s="394"/>
    </row>
    <row r="119" spans="1:10" ht="12" customHeight="1" hidden="1">
      <c r="A119" s="389"/>
      <c r="B119" s="150"/>
      <c r="C119" s="52"/>
      <c r="D119" s="52"/>
      <c r="E119" s="52"/>
      <c r="F119" s="392" t="s">
        <v>361</v>
      </c>
      <c r="G119" s="393"/>
      <c r="H119" s="321">
        <f t="shared" si="3"/>
        <v>0</v>
      </c>
      <c r="I119" s="394"/>
      <c r="J119" s="394"/>
    </row>
    <row r="120" spans="1:10" ht="12" customHeight="1" hidden="1">
      <c r="A120" s="389">
        <v>2240</v>
      </c>
      <c r="B120" s="150" t="s">
        <v>419</v>
      </c>
      <c r="C120" s="52">
        <v>4</v>
      </c>
      <c r="D120" s="52">
        <v>0</v>
      </c>
      <c r="E120" s="52"/>
      <c r="F120" s="390" t="s">
        <v>885</v>
      </c>
      <c r="G120" s="391" t="s">
        <v>654</v>
      </c>
      <c r="H120" s="321">
        <f t="shared" si="3"/>
        <v>0</v>
      </c>
      <c r="I120" s="394">
        <f>SUM(I121)</f>
        <v>0</v>
      </c>
      <c r="J120" s="394"/>
    </row>
    <row r="121" spans="1:10" ht="12" customHeight="1" hidden="1">
      <c r="A121" s="389">
        <v>2241</v>
      </c>
      <c r="B121" s="150" t="s">
        <v>419</v>
      </c>
      <c r="C121" s="52">
        <v>4</v>
      </c>
      <c r="D121" s="52">
        <v>1</v>
      </c>
      <c r="E121" s="52"/>
      <c r="F121" s="392" t="s">
        <v>885</v>
      </c>
      <c r="G121" s="401" t="s">
        <v>654</v>
      </c>
      <c r="H121" s="321">
        <f t="shared" si="3"/>
        <v>0</v>
      </c>
      <c r="I121" s="394"/>
      <c r="J121" s="394"/>
    </row>
    <row r="122" spans="1:10" ht="12" customHeight="1">
      <c r="A122" s="389">
        <v>2250</v>
      </c>
      <c r="B122" s="150" t="s">
        <v>419</v>
      </c>
      <c r="C122" s="52">
        <v>5</v>
      </c>
      <c r="D122" s="52">
        <v>0</v>
      </c>
      <c r="E122" s="52"/>
      <c r="F122" s="390" t="s">
        <v>886</v>
      </c>
      <c r="G122" s="391" t="s">
        <v>656</v>
      </c>
      <c r="H122" s="321">
        <f t="shared" si="3"/>
        <v>200</v>
      </c>
      <c r="I122" s="394">
        <f>SUM(I123)</f>
        <v>200</v>
      </c>
      <c r="J122" s="394"/>
    </row>
    <row r="123" spans="1:10" ht="12" customHeight="1">
      <c r="A123" s="389">
        <v>2251</v>
      </c>
      <c r="B123" s="150" t="s">
        <v>419</v>
      </c>
      <c r="C123" s="52">
        <v>5</v>
      </c>
      <c r="D123" s="52">
        <v>1</v>
      </c>
      <c r="E123" s="52"/>
      <c r="F123" s="392" t="s">
        <v>655</v>
      </c>
      <c r="G123" s="401" t="s">
        <v>657</v>
      </c>
      <c r="H123" s="321">
        <f t="shared" si="3"/>
        <v>200</v>
      </c>
      <c r="I123" s="394">
        <f>SUM(I125:I126)</f>
        <v>200</v>
      </c>
      <c r="J123" s="394"/>
    </row>
    <row r="124" spans="1:10" ht="12" customHeight="1">
      <c r="A124" s="389"/>
      <c r="B124" s="150"/>
      <c r="C124" s="52"/>
      <c r="D124" s="52"/>
      <c r="E124" s="52"/>
      <c r="F124" s="392" t="s">
        <v>360</v>
      </c>
      <c r="G124" s="393"/>
      <c r="H124" s="321">
        <f t="shared" si="3"/>
        <v>0</v>
      </c>
      <c r="I124" s="394"/>
      <c r="J124" s="394"/>
    </row>
    <row r="125" spans="1:10" ht="12" customHeight="1">
      <c r="A125" s="389"/>
      <c r="B125" s="150"/>
      <c r="C125" s="52"/>
      <c r="D125" s="52"/>
      <c r="E125" s="52">
        <v>4239</v>
      </c>
      <c r="F125" s="392" t="s">
        <v>268</v>
      </c>
      <c r="G125" s="393"/>
      <c r="H125" s="321">
        <f>SUM(I125:J125)</f>
        <v>200</v>
      </c>
      <c r="I125" s="394">
        <v>200</v>
      </c>
      <c r="J125" s="394"/>
    </row>
    <row r="126" spans="1:10" ht="12" customHeight="1">
      <c r="A126" s="389"/>
      <c r="B126" s="150"/>
      <c r="C126" s="52"/>
      <c r="D126" s="52"/>
      <c r="E126" s="52"/>
      <c r="F126" s="392" t="s">
        <v>361</v>
      </c>
      <c r="G126" s="393"/>
      <c r="H126" s="321">
        <f t="shared" si="3"/>
        <v>0</v>
      </c>
      <c r="I126" s="394"/>
      <c r="J126" s="394"/>
    </row>
    <row r="127" spans="1:10" s="388" customFormat="1" ht="12" customHeight="1">
      <c r="A127" s="56">
        <v>2300</v>
      </c>
      <c r="B127" s="150" t="s">
        <v>420</v>
      </c>
      <c r="C127" s="52">
        <v>0</v>
      </c>
      <c r="D127" s="52">
        <v>0</v>
      </c>
      <c r="E127" s="52"/>
      <c r="F127" s="404" t="s">
        <v>887</v>
      </c>
      <c r="G127" s="402" t="s">
        <v>658</v>
      </c>
      <c r="H127" s="321">
        <f t="shared" si="3"/>
        <v>100</v>
      </c>
      <c r="I127" s="321">
        <f>SUM(I128,I141,I146,I155,I160,I165,I170)</f>
        <v>100</v>
      </c>
      <c r="J127" s="321"/>
    </row>
    <row r="128" spans="1:10" ht="12" customHeight="1" hidden="1">
      <c r="A128" s="389">
        <v>2310</v>
      </c>
      <c r="B128" s="150" t="s">
        <v>420</v>
      </c>
      <c r="C128" s="52">
        <v>1</v>
      </c>
      <c r="D128" s="52">
        <v>0</v>
      </c>
      <c r="E128" s="52"/>
      <c r="F128" s="390" t="s">
        <v>888</v>
      </c>
      <c r="G128" s="391" t="s">
        <v>660</v>
      </c>
      <c r="H128" s="321">
        <f t="shared" si="3"/>
        <v>0</v>
      </c>
      <c r="I128" s="394">
        <f>SUM(I129+I133+I137)</f>
        <v>0</v>
      </c>
      <c r="J128" s="394"/>
    </row>
    <row r="129" spans="1:10" ht="12" customHeight="1" hidden="1">
      <c r="A129" s="389">
        <v>2311</v>
      </c>
      <c r="B129" s="150" t="s">
        <v>420</v>
      </c>
      <c r="C129" s="52">
        <v>1</v>
      </c>
      <c r="D129" s="52">
        <v>1</v>
      </c>
      <c r="E129" s="52"/>
      <c r="F129" s="392" t="s">
        <v>659</v>
      </c>
      <c r="G129" s="401" t="s">
        <v>661</v>
      </c>
      <c r="H129" s="321">
        <f t="shared" si="3"/>
        <v>0</v>
      </c>
      <c r="I129" s="394">
        <f>SUM(I131:I132)</f>
        <v>0</v>
      </c>
      <c r="J129" s="394"/>
    </row>
    <row r="130" spans="1:10" ht="36" hidden="1">
      <c r="A130" s="389"/>
      <c r="B130" s="150"/>
      <c r="C130" s="52"/>
      <c r="D130" s="52"/>
      <c r="E130" s="52"/>
      <c r="F130" s="392" t="s">
        <v>360</v>
      </c>
      <c r="G130" s="393"/>
      <c r="H130" s="321">
        <f t="shared" si="3"/>
        <v>0</v>
      </c>
      <c r="I130" s="394"/>
      <c r="J130" s="394"/>
    </row>
    <row r="131" spans="1:10" ht="15" hidden="1">
      <c r="A131" s="389"/>
      <c r="B131" s="150"/>
      <c r="C131" s="52"/>
      <c r="D131" s="52"/>
      <c r="E131" s="52"/>
      <c r="F131" s="392" t="s">
        <v>361</v>
      </c>
      <c r="G131" s="393"/>
      <c r="H131" s="321">
        <f t="shared" si="3"/>
        <v>0</v>
      </c>
      <c r="I131" s="394"/>
      <c r="J131" s="394"/>
    </row>
    <row r="132" spans="1:10" ht="15" hidden="1">
      <c r="A132" s="389"/>
      <c r="B132" s="150"/>
      <c r="C132" s="52"/>
      <c r="D132" s="52"/>
      <c r="E132" s="52"/>
      <c r="F132" s="392" t="s">
        <v>361</v>
      </c>
      <c r="G132" s="393"/>
      <c r="H132" s="321">
        <f t="shared" si="3"/>
        <v>0</v>
      </c>
      <c r="I132" s="394"/>
      <c r="J132" s="394"/>
    </row>
    <row r="133" spans="1:10" ht="15" hidden="1">
      <c r="A133" s="389">
        <v>2312</v>
      </c>
      <c r="B133" s="150" t="s">
        <v>420</v>
      </c>
      <c r="C133" s="52">
        <v>1</v>
      </c>
      <c r="D133" s="52">
        <v>2</v>
      </c>
      <c r="E133" s="52"/>
      <c r="F133" s="392" t="s">
        <v>234</v>
      </c>
      <c r="G133" s="401"/>
      <c r="H133" s="321">
        <f t="shared" si="3"/>
        <v>0</v>
      </c>
      <c r="I133" s="394">
        <f>SUM(I135:I136)</f>
        <v>0</v>
      </c>
      <c r="J133" s="394"/>
    </row>
    <row r="134" spans="1:10" ht="36" hidden="1">
      <c r="A134" s="389"/>
      <c r="B134" s="150"/>
      <c r="C134" s="52"/>
      <c r="D134" s="52"/>
      <c r="E134" s="52"/>
      <c r="F134" s="392" t="s">
        <v>360</v>
      </c>
      <c r="G134" s="393"/>
      <c r="H134" s="321">
        <f t="shared" si="3"/>
        <v>0</v>
      </c>
      <c r="I134" s="394"/>
      <c r="J134" s="394"/>
    </row>
    <row r="135" spans="1:10" ht="15" hidden="1">
      <c r="A135" s="389"/>
      <c r="B135" s="150"/>
      <c r="C135" s="52"/>
      <c r="D135" s="52"/>
      <c r="E135" s="52"/>
      <c r="F135" s="392" t="s">
        <v>361</v>
      </c>
      <c r="G135" s="393"/>
      <c r="H135" s="321">
        <f t="shared" si="3"/>
        <v>0</v>
      </c>
      <c r="I135" s="394"/>
      <c r="J135" s="394"/>
    </row>
    <row r="136" spans="1:10" ht="15" hidden="1">
      <c r="A136" s="389"/>
      <c r="B136" s="150"/>
      <c r="C136" s="52"/>
      <c r="D136" s="52"/>
      <c r="E136" s="52"/>
      <c r="F136" s="392" t="s">
        <v>361</v>
      </c>
      <c r="G136" s="393"/>
      <c r="H136" s="321">
        <f t="shared" si="3"/>
        <v>0</v>
      </c>
      <c r="I136" s="394"/>
      <c r="J136" s="394"/>
    </row>
    <row r="137" spans="1:10" ht="15" hidden="1">
      <c r="A137" s="389">
        <v>2313</v>
      </c>
      <c r="B137" s="150" t="s">
        <v>420</v>
      </c>
      <c r="C137" s="52">
        <v>1</v>
      </c>
      <c r="D137" s="52">
        <v>3</v>
      </c>
      <c r="E137" s="52"/>
      <c r="F137" s="392" t="s">
        <v>235</v>
      </c>
      <c r="G137" s="401"/>
      <c r="H137" s="321">
        <f t="shared" si="3"/>
        <v>0</v>
      </c>
      <c r="I137" s="394">
        <f>SUM(I139:I140)</f>
        <v>0</v>
      </c>
      <c r="J137" s="394"/>
    </row>
    <row r="138" spans="1:10" ht="36" hidden="1">
      <c r="A138" s="389"/>
      <c r="B138" s="150"/>
      <c r="C138" s="52"/>
      <c r="D138" s="52"/>
      <c r="E138" s="52"/>
      <c r="F138" s="392" t="s">
        <v>360</v>
      </c>
      <c r="G138" s="393"/>
      <c r="H138" s="321">
        <f t="shared" si="3"/>
        <v>0</v>
      </c>
      <c r="I138" s="394"/>
      <c r="J138" s="394"/>
    </row>
    <row r="139" spans="1:10" ht="15" hidden="1">
      <c r="A139" s="389"/>
      <c r="B139" s="150"/>
      <c r="C139" s="52"/>
      <c r="D139" s="52"/>
      <c r="E139" s="52"/>
      <c r="F139" s="392" t="s">
        <v>361</v>
      </c>
      <c r="G139" s="393"/>
      <c r="H139" s="321">
        <f t="shared" si="3"/>
        <v>0</v>
      </c>
      <c r="I139" s="394"/>
      <c r="J139" s="394"/>
    </row>
    <row r="140" spans="1:10" ht="15" hidden="1">
      <c r="A140" s="389"/>
      <c r="B140" s="150"/>
      <c r="C140" s="52"/>
      <c r="D140" s="52"/>
      <c r="E140" s="52"/>
      <c r="F140" s="392" t="s">
        <v>361</v>
      </c>
      <c r="G140" s="393"/>
      <c r="H140" s="321">
        <f t="shared" si="3"/>
        <v>0</v>
      </c>
      <c r="I140" s="394"/>
      <c r="J140" s="394"/>
    </row>
    <row r="141" spans="1:10" ht="12.75" customHeight="1">
      <c r="A141" s="389">
        <v>2320</v>
      </c>
      <c r="B141" s="150" t="s">
        <v>420</v>
      </c>
      <c r="C141" s="52">
        <v>2</v>
      </c>
      <c r="D141" s="52">
        <v>0</v>
      </c>
      <c r="E141" s="52"/>
      <c r="F141" s="390" t="s">
        <v>889</v>
      </c>
      <c r="G141" s="391" t="s">
        <v>662</v>
      </c>
      <c r="H141" s="321">
        <f t="shared" si="3"/>
        <v>100</v>
      </c>
      <c r="I141" s="394">
        <f>SUM(I142)</f>
        <v>100</v>
      </c>
      <c r="J141" s="394"/>
    </row>
    <row r="142" spans="1:10" ht="12.75" customHeight="1">
      <c r="A142" s="389">
        <v>2321</v>
      </c>
      <c r="B142" s="150" t="s">
        <v>420</v>
      </c>
      <c r="C142" s="52">
        <v>2</v>
      </c>
      <c r="D142" s="52">
        <v>1</v>
      </c>
      <c r="E142" s="52"/>
      <c r="F142" s="392" t="s">
        <v>237</v>
      </c>
      <c r="G142" s="401" t="s">
        <v>663</v>
      </c>
      <c r="H142" s="321">
        <f t="shared" si="3"/>
        <v>100</v>
      </c>
      <c r="I142" s="394">
        <f>SUM(I144:I145)</f>
        <v>100</v>
      </c>
      <c r="J142" s="394"/>
    </row>
    <row r="143" spans="1:10" ht="12.75" customHeight="1">
      <c r="A143" s="389"/>
      <c r="B143" s="150"/>
      <c r="C143" s="52"/>
      <c r="D143" s="52"/>
      <c r="E143" s="52"/>
      <c r="F143" s="392" t="s">
        <v>360</v>
      </c>
      <c r="G143" s="393"/>
      <c r="H143" s="321">
        <f t="shared" si="3"/>
        <v>0</v>
      </c>
      <c r="I143" s="394"/>
      <c r="J143" s="394"/>
    </row>
    <row r="144" spans="1:10" ht="12.75" customHeight="1">
      <c r="A144" s="389"/>
      <c r="B144" s="150"/>
      <c r="C144" s="52"/>
      <c r="D144" s="52"/>
      <c r="E144" s="52">
        <v>4239</v>
      </c>
      <c r="F144" s="392" t="s">
        <v>268</v>
      </c>
      <c r="G144" s="393"/>
      <c r="H144" s="321">
        <f t="shared" si="3"/>
        <v>100</v>
      </c>
      <c r="I144" s="394">
        <v>100</v>
      </c>
      <c r="J144" s="394"/>
    </row>
    <row r="145" spans="1:10" ht="12.75" customHeight="1" hidden="1">
      <c r="A145" s="389"/>
      <c r="B145" s="150"/>
      <c r="C145" s="52"/>
      <c r="D145" s="52"/>
      <c r="E145" s="52"/>
      <c r="F145" s="392" t="s">
        <v>361</v>
      </c>
      <c r="G145" s="393"/>
      <c r="H145" s="321">
        <f t="shared" si="3"/>
        <v>0</v>
      </c>
      <c r="I145" s="394"/>
      <c r="J145" s="394"/>
    </row>
    <row r="146" spans="1:10" ht="12.75" customHeight="1" hidden="1">
      <c r="A146" s="389">
        <v>2330</v>
      </c>
      <c r="B146" s="150" t="s">
        <v>420</v>
      </c>
      <c r="C146" s="52">
        <v>3</v>
      </c>
      <c r="D146" s="52">
        <v>0</v>
      </c>
      <c r="E146" s="52"/>
      <c r="F146" s="390" t="s">
        <v>890</v>
      </c>
      <c r="G146" s="391" t="s">
        <v>664</v>
      </c>
      <c r="H146" s="321">
        <f t="shared" si="3"/>
        <v>0</v>
      </c>
      <c r="I146" s="394">
        <f>SUM(I147+I151)</f>
        <v>0</v>
      </c>
      <c r="J146" s="394">
        <f>SUM(J147)</f>
        <v>0</v>
      </c>
    </row>
    <row r="147" spans="1:10" ht="12.75" customHeight="1" hidden="1">
      <c r="A147" s="389">
        <v>2331</v>
      </c>
      <c r="B147" s="150" t="s">
        <v>420</v>
      </c>
      <c r="C147" s="52">
        <v>3</v>
      </c>
      <c r="D147" s="52">
        <v>1</v>
      </c>
      <c r="E147" s="52"/>
      <c r="F147" s="392" t="s">
        <v>665</v>
      </c>
      <c r="G147" s="401" t="s">
        <v>666</v>
      </c>
      <c r="H147" s="321">
        <f t="shared" si="3"/>
        <v>0</v>
      </c>
      <c r="I147" s="394">
        <f>SUM(I149:I150)</f>
        <v>0</v>
      </c>
      <c r="J147" s="394">
        <f>SUM(J149:J150)</f>
        <v>0</v>
      </c>
    </row>
    <row r="148" spans="1:10" ht="12.75" customHeight="1" hidden="1">
      <c r="A148" s="389"/>
      <c r="B148" s="150"/>
      <c r="C148" s="52"/>
      <c r="D148" s="52"/>
      <c r="E148" s="52"/>
      <c r="F148" s="392" t="s">
        <v>360</v>
      </c>
      <c r="G148" s="393"/>
      <c r="H148" s="321">
        <f t="shared" si="3"/>
        <v>0</v>
      </c>
      <c r="I148" s="394"/>
      <c r="J148" s="394"/>
    </row>
    <row r="149" spans="1:10" ht="12.75" customHeight="1" hidden="1">
      <c r="A149" s="389"/>
      <c r="B149" s="150"/>
      <c r="C149" s="52"/>
      <c r="D149" s="52"/>
      <c r="E149" s="52"/>
      <c r="F149" s="392" t="s">
        <v>361</v>
      </c>
      <c r="G149" s="393"/>
      <c r="H149" s="321">
        <f t="shared" si="3"/>
        <v>0</v>
      </c>
      <c r="I149" s="394"/>
      <c r="J149" s="394"/>
    </row>
    <row r="150" spans="1:10" ht="12.75" customHeight="1" hidden="1">
      <c r="A150" s="389"/>
      <c r="B150" s="150"/>
      <c r="C150" s="52"/>
      <c r="D150" s="52"/>
      <c r="E150" s="52"/>
      <c r="F150" s="392" t="s">
        <v>361</v>
      </c>
      <c r="G150" s="393"/>
      <c r="H150" s="321">
        <f t="shared" si="3"/>
        <v>0</v>
      </c>
      <c r="I150" s="394"/>
      <c r="J150" s="394"/>
    </row>
    <row r="151" spans="1:10" ht="12.75" customHeight="1" hidden="1">
      <c r="A151" s="389">
        <v>2332</v>
      </c>
      <c r="B151" s="150" t="s">
        <v>420</v>
      </c>
      <c r="C151" s="52">
        <v>3</v>
      </c>
      <c r="D151" s="52">
        <v>2</v>
      </c>
      <c r="E151" s="52"/>
      <c r="F151" s="392" t="s">
        <v>239</v>
      </c>
      <c r="G151" s="401"/>
      <c r="H151" s="321">
        <f t="shared" si="3"/>
        <v>0</v>
      </c>
      <c r="I151" s="394">
        <f>SUM(I153:I154)</f>
        <v>0</v>
      </c>
      <c r="J151" s="394">
        <f>SUM(J153:J154)</f>
        <v>0</v>
      </c>
    </row>
    <row r="152" spans="1:10" ht="12.75" customHeight="1" hidden="1">
      <c r="A152" s="389"/>
      <c r="B152" s="150"/>
      <c r="C152" s="52"/>
      <c r="D152" s="52"/>
      <c r="E152" s="52"/>
      <c r="F152" s="392" t="s">
        <v>360</v>
      </c>
      <c r="G152" s="393"/>
      <c r="H152" s="321">
        <f t="shared" si="3"/>
        <v>0</v>
      </c>
      <c r="I152" s="394"/>
      <c r="J152" s="394"/>
    </row>
    <row r="153" spans="1:10" ht="12.75" customHeight="1" hidden="1">
      <c r="A153" s="389"/>
      <c r="B153" s="150"/>
      <c r="C153" s="52"/>
      <c r="D153" s="52"/>
      <c r="E153" s="52"/>
      <c r="F153" s="392" t="s">
        <v>361</v>
      </c>
      <c r="G153" s="393"/>
      <c r="H153" s="321">
        <f t="shared" si="3"/>
        <v>0</v>
      </c>
      <c r="I153" s="394"/>
      <c r="J153" s="394"/>
    </row>
    <row r="154" spans="1:10" ht="12.75" customHeight="1" hidden="1">
      <c r="A154" s="389"/>
      <c r="B154" s="150"/>
      <c r="C154" s="52"/>
      <c r="D154" s="52"/>
      <c r="E154" s="52"/>
      <c r="F154" s="392" t="s">
        <v>361</v>
      </c>
      <c r="G154" s="393"/>
      <c r="H154" s="321">
        <f t="shared" si="3"/>
        <v>0</v>
      </c>
      <c r="I154" s="394"/>
      <c r="J154" s="394"/>
    </row>
    <row r="155" spans="1:10" ht="12.75" customHeight="1" hidden="1">
      <c r="A155" s="389">
        <v>2340</v>
      </c>
      <c r="B155" s="150" t="s">
        <v>420</v>
      </c>
      <c r="C155" s="52">
        <v>4</v>
      </c>
      <c r="D155" s="52">
        <v>0</v>
      </c>
      <c r="E155" s="52"/>
      <c r="F155" s="390" t="s">
        <v>891</v>
      </c>
      <c r="G155" s="401"/>
      <c r="H155" s="321">
        <f t="shared" si="3"/>
        <v>0</v>
      </c>
      <c r="I155" s="394">
        <f>SUM(I156)</f>
        <v>0</v>
      </c>
      <c r="J155" s="394">
        <f>SUM(J156)</f>
        <v>0</v>
      </c>
    </row>
    <row r="156" spans="1:10" ht="12.75" customHeight="1" hidden="1">
      <c r="A156" s="389">
        <v>2341</v>
      </c>
      <c r="B156" s="150" t="s">
        <v>420</v>
      </c>
      <c r="C156" s="52">
        <v>4</v>
      </c>
      <c r="D156" s="52">
        <v>1</v>
      </c>
      <c r="E156" s="52"/>
      <c r="F156" s="392" t="s">
        <v>240</v>
      </c>
      <c r="G156" s="401"/>
      <c r="H156" s="321">
        <f t="shared" si="3"/>
        <v>0</v>
      </c>
      <c r="I156" s="394">
        <f>SUM(I158:I159)</f>
        <v>0</v>
      </c>
      <c r="J156" s="394">
        <f>SUM(J158:J159)</f>
        <v>0</v>
      </c>
    </row>
    <row r="157" spans="1:10" ht="12.75" customHeight="1" hidden="1">
      <c r="A157" s="389"/>
      <c r="B157" s="150"/>
      <c r="C157" s="52"/>
      <c r="D157" s="52"/>
      <c r="E157" s="52"/>
      <c r="F157" s="392" t="s">
        <v>360</v>
      </c>
      <c r="G157" s="393"/>
      <c r="H157" s="321">
        <f t="shared" si="3"/>
        <v>0</v>
      </c>
      <c r="I157" s="394"/>
      <c r="J157" s="394"/>
    </row>
    <row r="158" spans="1:10" ht="12.75" customHeight="1" hidden="1">
      <c r="A158" s="389"/>
      <c r="B158" s="150"/>
      <c r="C158" s="52"/>
      <c r="D158" s="52"/>
      <c r="E158" s="52"/>
      <c r="F158" s="392" t="s">
        <v>361</v>
      </c>
      <c r="G158" s="393"/>
      <c r="H158" s="321">
        <f t="shared" si="3"/>
        <v>0</v>
      </c>
      <c r="I158" s="394"/>
      <c r="J158" s="394"/>
    </row>
    <row r="159" spans="1:10" ht="12.75" customHeight="1" hidden="1">
      <c r="A159" s="389"/>
      <c r="B159" s="150"/>
      <c r="C159" s="52"/>
      <c r="D159" s="52"/>
      <c r="E159" s="52"/>
      <c r="F159" s="392" t="s">
        <v>361</v>
      </c>
      <c r="G159" s="393"/>
      <c r="H159" s="321">
        <f aca="true" t="shared" si="4" ref="H159:H218">SUM(I159:J159)</f>
        <v>0</v>
      </c>
      <c r="I159" s="394"/>
      <c r="J159" s="394"/>
    </row>
    <row r="160" spans="1:10" ht="12.75" customHeight="1" hidden="1">
      <c r="A160" s="389">
        <v>2350</v>
      </c>
      <c r="B160" s="150" t="s">
        <v>420</v>
      </c>
      <c r="C160" s="52">
        <v>5</v>
      </c>
      <c r="D160" s="52">
        <v>0</v>
      </c>
      <c r="E160" s="52"/>
      <c r="F160" s="390" t="s">
        <v>892</v>
      </c>
      <c r="G160" s="391" t="s">
        <v>668</v>
      </c>
      <c r="H160" s="321">
        <f t="shared" si="4"/>
        <v>0</v>
      </c>
      <c r="I160" s="394">
        <f>SUM(I161)</f>
        <v>0</v>
      </c>
      <c r="J160" s="394">
        <f>SUM(J161)</f>
        <v>0</v>
      </c>
    </row>
    <row r="161" spans="1:10" ht="12.75" customHeight="1" hidden="1">
      <c r="A161" s="389">
        <v>2351</v>
      </c>
      <c r="B161" s="150" t="s">
        <v>420</v>
      </c>
      <c r="C161" s="52">
        <v>5</v>
      </c>
      <c r="D161" s="52">
        <v>1</v>
      </c>
      <c r="E161" s="52"/>
      <c r="F161" s="392" t="s">
        <v>669</v>
      </c>
      <c r="G161" s="401" t="s">
        <v>668</v>
      </c>
      <c r="H161" s="321">
        <f t="shared" si="4"/>
        <v>0</v>
      </c>
      <c r="I161" s="394">
        <f>SUM(I163:I164)</f>
        <v>0</v>
      </c>
      <c r="J161" s="394">
        <f>SUM(J163:J164)</f>
        <v>0</v>
      </c>
    </row>
    <row r="162" spans="1:10" ht="12.75" customHeight="1" hidden="1">
      <c r="A162" s="389"/>
      <c r="B162" s="150"/>
      <c r="C162" s="52"/>
      <c r="D162" s="52"/>
      <c r="E162" s="52"/>
      <c r="F162" s="392" t="s">
        <v>360</v>
      </c>
      <c r="G162" s="393"/>
      <c r="H162" s="321">
        <f t="shared" si="4"/>
        <v>0</v>
      </c>
      <c r="I162" s="394"/>
      <c r="J162" s="394"/>
    </row>
    <row r="163" spans="1:10" ht="12.75" customHeight="1" hidden="1">
      <c r="A163" s="389"/>
      <c r="B163" s="150"/>
      <c r="C163" s="52"/>
      <c r="D163" s="52"/>
      <c r="E163" s="52"/>
      <c r="F163" s="392" t="s">
        <v>361</v>
      </c>
      <c r="G163" s="393"/>
      <c r="H163" s="321">
        <f t="shared" si="4"/>
        <v>0</v>
      </c>
      <c r="I163" s="394"/>
      <c r="J163" s="394"/>
    </row>
    <row r="164" spans="1:10" ht="12.75" customHeight="1" hidden="1">
      <c r="A164" s="389"/>
      <c r="B164" s="150"/>
      <c r="C164" s="52"/>
      <c r="D164" s="52"/>
      <c r="E164" s="52"/>
      <c r="F164" s="392" t="s">
        <v>361</v>
      </c>
      <c r="G164" s="393"/>
      <c r="H164" s="321">
        <f t="shared" si="4"/>
        <v>0</v>
      </c>
      <c r="I164" s="394"/>
      <c r="J164" s="394"/>
    </row>
    <row r="165" spans="1:10" ht="12.75" customHeight="1" hidden="1">
      <c r="A165" s="389">
        <v>2360</v>
      </c>
      <c r="B165" s="150" t="s">
        <v>420</v>
      </c>
      <c r="C165" s="52">
        <v>6</v>
      </c>
      <c r="D165" s="52">
        <v>0</v>
      </c>
      <c r="E165" s="52"/>
      <c r="F165" s="390" t="s">
        <v>893</v>
      </c>
      <c r="G165" s="391" t="s">
        <v>670</v>
      </c>
      <c r="H165" s="321">
        <f t="shared" si="4"/>
        <v>0</v>
      </c>
      <c r="I165" s="394">
        <f>SUM(I166)</f>
        <v>0</v>
      </c>
      <c r="J165" s="394">
        <f>SUM(J166)</f>
        <v>0</v>
      </c>
    </row>
    <row r="166" spans="1:10" ht="25.5" customHeight="1" hidden="1">
      <c r="A166" s="389">
        <v>2361</v>
      </c>
      <c r="B166" s="150" t="s">
        <v>420</v>
      </c>
      <c r="C166" s="52">
        <v>6</v>
      </c>
      <c r="D166" s="52">
        <v>1</v>
      </c>
      <c r="E166" s="52"/>
      <c r="F166" s="392" t="s">
        <v>330</v>
      </c>
      <c r="G166" s="401" t="s">
        <v>671</v>
      </c>
      <c r="H166" s="321">
        <f t="shared" si="4"/>
        <v>0</v>
      </c>
      <c r="I166" s="394">
        <f>SUM(I168:I169)</f>
        <v>0</v>
      </c>
      <c r="J166" s="394">
        <f>SUM(J168:J169)</f>
        <v>0</v>
      </c>
    </row>
    <row r="167" spans="1:10" ht="36" hidden="1">
      <c r="A167" s="389"/>
      <c r="B167" s="150"/>
      <c r="C167" s="52"/>
      <c r="D167" s="52"/>
      <c r="E167" s="52"/>
      <c r="F167" s="392" t="s">
        <v>360</v>
      </c>
      <c r="G167" s="393"/>
      <c r="H167" s="321">
        <f t="shared" si="4"/>
        <v>0</v>
      </c>
      <c r="I167" s="394"/>
      <c r="J167" s="394"/>
    </row>
    <row r="168" spans="1:10" ht="15" hidden="1">
      <c r="A168" s="389"/>
      <c r="B168" s="150"/>
      <c r="C168" s="52"/>
      <c r="D168" s="52"/>
      <c r="E168" s="52"/>
      <c r="F168" s="392" t="s">
        <v>361</v>
      </c>
      <c r="G168" s="393"/>
      <c r="H168" s="321">
        <f t="shared" si="4"/>
        <v>0</v>
      </c>
      <c r="I168" s="394"/>
      <c r="J168" s="394"/>
    </row>
    <row r="169" spans="1:10" ht="15" hidden="1">
      <c r="A169" s="389"/>
      <c r="B169" s="150"/>
      <c r="C169" s="52"/>
      <c r="D169" s="52"/>
      <c r="E169" s="52"/>
      <c r="F169" s="392" t="s">
        <v>361</v>
      </c>
      <c r="G169" s="393"/>
      <c r="H169" s="321">
        <f t="shared" si="4"/>
        <v>0</v>
      </c>
      <c r="I169" s="394"/>
      <c r="J169" s="394"/>
    </row>
    <row r="170" spans="1:10" ht="25.5" customHeight="1" hidden="1">
      <c r="A170" s="389">
        <v>2370</v>
      </c>
      <c r="B170" s="150" t="s">
        <v>420</v>
      </c>
      <c r="C170" s="52">
        <v>7</v>
      </c>
      <c r="D170" s="52">
        <v>0</v>
      </c>
      <c r="E170" s="52"/>
      <c r="F170" s="390" t="s">
        <v>894</v>
      </c>
      <c r="G170" s="391" t="s">
        <v>672</v>
      </c>
      <c r="H170" s="321">
        <f t="shared" si="4"/>
        <v>0</v>
      </c>
      <c r="I170" s="394">
        <f>SUM(I171)</f>
        <v>0</v>
      </c>
      <c r="J170" s="394">
        <f>SUM(J171)</f>
        <v>0</v>
      </c>
    </row>
    <row r="171" spans="1:10" ht="23.25" customHeight="1" hidden="1">
      <c r="A171" s="389">
        <v>2371</v>
      </c>
      <c r="B171" s="150" t="s">
        <v>420</v>
      </c>
      <c r="C171" s="52">
        <v>7</v>
      </c>
      <c r="D171" s="52">
        <v>1</v>
      </c>
      <c r="E171" s="52"/>
      <c r="F171" s="392" t="s">
        <v>332</v>
      </c>
      <c r="G171" s="401" t="s">
        <v>673</v>
      </c>
      <c r="H171" s="321">
        <f t="shared" si="4"/>
        <v>0</v>
      </c>
      <c r="I171" s="394">
        <f>SUM(I173:I174)</f>
        <v>0</v>
      </c>
      <c r="J171" s="394">
        <f>SUM(J173:J174)</f>
        <v>0</v>
      </c>
    </row>
    <row r="172" spans="1:10" ht="23.25" customHeight="1" hidden="1">
      <c r="A172" s="389"/>
      <c r="B172" s="150"/>
      <c r="C172" s="52"/>
      <c r="D172" s="52"/>
      <c r="E172" s="52"/>
      <c r="F172" s="392" t="s">
        <v>360</v>
      </c>
      <c r="G172" s="393"/>
      <c r="H172" s="321">
        <f t="shared" si="4"/>
        <v>0</v>
      </c>
      <c r="I172" s="394"/>
      <c r="J172" s="394"/>
    </row>
    <row r="173" spans="1:10" ht="23.25" customHeight="1" hidden="1">
      <c r="A173" s="389"/>
      <c r="B173" s="150"/>
      <c r="C173" s="52"/>
      <c r="D173" s="52"/>
      <c r="E173" s="52"/>
      <c r="F173" s="392" t="s">
        <v>361</v>
      </c>
      <c r="G173" s="393"/>
      <c r="H173" s="321">
        <f t="shared" si="4"/>
        <v>0</v>
      </c>
      <c r="I173" s="394"/>
      <c r="J173" s="394"/>
    </row>
    <row r="174" spans="1:10" ht="23.25" customHeight="1" hidden="1">
      <c r="A174" s="389"/>
      <c r="B174" s="150"/>
      <c r="C174" s="52"/>
      <c r="D174" s="52"/>
      <c r="E174" s="52"/>
      <c r="F174" s="392" t="s">
        <v>361</v>
      </c>
      <c r="G174" s="393"/>
      <c r="H174" s="321">
        <f t="shared" si="4"/>
        <v>0</v>
      </c>
      <c r="I174" s="394"/>
      <c r="J174" s="394"/>
    </row>
    <row r="175" spans="1:10" s="388" customFormat="1" ht="23.25" customHeight="1">
      <c r="A175" s="56">
        <v>2400</v>
      </c>
      <c r="B175" s="150" t="s">
        <v>423</v>
      </c>
      <c r="C175" s="52">
        <v>0</v>
      </c>
      <c r="D175" s="52">
        <v>0</v>
      </c>
      <c r="E175" s="52"/>
      <c r="F175" s="404" t="s">
        <v>895</v>
      </c>
      <c r="G175" s="402" t="s">
        <v>674</v>
      </c>
      <c r="H175" s="321">
        <f t="shared" si="4"/>
        <v>34728</v>
      </c>
      <c r="I175" s="321">
        <f>SUM(I176,I185,I206,I223,I236,I258,I263,I280,I297)</f>
        <v>39275.5</v>
      </c>
      <c r="J175" s="321">
        <f>J185+J236</f>
        <v>-4547.5</v>
      </c>
    </row>
    <row r="176" spans="1:10" ht="23.25" customHeight="1" hidden="1">
      <c r="A176" s="389">
        <v>2410</v>
      </c>
      <c r="B176" s="150" t="s">
        <v>423</v>
      </c>
      <c r="C176" s="52">
        <v>1</v>
      </c>
      <c r="D176" s="52">
        <v>0</v>
      </c>
      <c r="E176" s="52"/>
      <c r="F176" s="390" t="s">
        <v>896</v>
      </c>
      <c r="G176" s="391" t="s">
        <v>678</v>
      </c>
      <c r="H176" s="321">
        <f t="shared" si="4"/>
        <v>0</v>
      </c>
      <c r="I176" s="394">
        <f>SUM(I177,I181)</f>
        <v>0</v>
      </c>
      <c r="J176" s="394">
        <f>SUM(J177)</f>
        <v>0</v>
      </c>
    </row>
    <row r="177" spans="1:10" ht="23.25" customHeight="1" hidden="1">
      <c r="A177" s="389">
        <v>2411</v>
      </c>
      <c r="B177" s="150" t="s">
        <v>423</v>
      </c>
      <c r="C177" s="52">
        <v>1</v>
      </c>
      <c r="D177" s="52">
        <v>1</v>
      </c>
      <c r="E177" s="52"/>
      <c r="F177" s="392" t="s">
        <v>679</v>
      </c>
      <c r="G177" s="393" t="s">
        <v>680</v>
      </c>
      <c r="H177" s="321">
        <f t="shared" si="4"/>
        <v>0</v>
      </c>
      <c r="I177" s="394">
        <f>SUM(I179:I180)</f>
        <v>0</v>
      </c>
      <c r="J177" s="394">
        <f>SUM(J179:J180)</f>
        <v>0</v>
      </c>
    </row>
    <row r="178" spans="1:10" ht="23.25" customHeight="1" hidden="1">
      <c r="A178" s="389"/>
      <c r="B178" s="150"/>
      <c r="C178" s="52"/>
      <c r="D178" s="52"/>
      <c r="E178" s="52"/>
      <c r="F178" s="392" t="s">
        <v>360</v>
      </c>
      <c r="G178" s="393"/>
      <c r="H178" s="321">
        <f t="shared" si="4"/>
        <v>0</v>
      </c>
      <c r="I178" s="394"/>
      <c r="J178" s="394"/>
    </row>
    <row r="179" spans="1:10" ht="23.25" customHeight="1" hidden="1">
      <c r="A179" s="389"/>
      <c r="B179" s="150"/>
      <c r="C179" s="52"/>
      <c r="D179" s="52"/>
      <c r="E179" s="52"/>
      <c r="F179" s="392" t="s">
        <v>361</v>
      </c>
      <c r="G179" s="393"/>
      <c r="H179" s="321">
        <f t="shared" si="4"/>
        <v>0</v>
      </c>
      <c r="I179" s="394"/>
      <c r="J179" s="394"/>
    </row>
    <row r="180" spans="1:10" ht="23.25" customHeight="1" hidden="1">
      <c r="A180" s="389"/>
      <c r="B180" s="150"/>
      <c r="C180" s="52"/>
      <c r="D180" s="52"/>
      <c r="E180" s="52"/>
      <c r="F180" s="392" t="s">
        <v>361</v>
      </c>
      <c r="G180" s="393"/>
      <c r="H180" s="321">
        <f t="shared" si="4"/>
        <v>0</v>
      </c>
      <c r="I180" s="394"/>
      <c r="J180" s="394"/>
    </row>
    <row r="181" spans="1:10" ht="23.25" customHeight="1" hidden="1">
      <c r="A181" s="389">
        <v>2412</v>
      </c>
      <c r="B181" s="150" t="s">
        <v>423</v>
      </c>
      <c r="C181" s="52">
        <v>1</v>
      </c>
      <c r="D181" s="52">
        <v>2</v>
      </c>
      <c r="E181" s="52"/>
      <c r="F181" s="392" t="s">
        <v>681</v>
      </c>
      <c r="G181" s="401" t="s">
        <v>682</v>
      </c>
      <c r="H181" s="321">
        <f t="shared" si="4"/>
        <v>0</v>
      </c>
      <c r="I181" s="394">
        <f>SUM(I183:I184)</f>
        <v>0</v>
      </c>
      <c r="J181" s="394">
        <f>SUM(J183:J184)</f>
        <v>0</v>
      </c>
    </row>
    <row r="182" spans="1:10" ht="23.25" customHeight="1" hidden="1">
      <c r="A182" s="389"/>
      <c r="B182" s="150"/>
      <c r="C182" s="52"/>
      <c r="D182" s="52"/>
      <c r="E182" s="52"/>
      <c r="F182" s="392" t="s">
        <v>360</v>
      </c>
      <c r="G182" s="393"/>
      <c r="H182" s="321">
        <f t="shared" si="4"/>
        <v>0</v>
      </c>
      <c r="I182" s="394"/>
      <c r="J182" s="394"/>
    </row>
    <row r="183" spans="1:10" ht="23.25" customHeight="1" hidden="1">
      <c r="A183" s="389"/>
      <c r="B183" s="150"/>
      <c r="C183" s="52"/>
      <c r="D183" s="52"/>
      <c r="E183" s="52"/>
      <c r="F183" s="392" t="s">
        <v>361</v>
      </c>
      <c r="G183" s="393"/>
      <c r="H183" s="321">
        <f t="shared" si="4"/>
        <v>0</v>
      </c>
      <c r="I183" s="394"/>
      <c r="J183" s="394"/>
    </row>
    <row r="184" spans="1:10" ht="23.25" customHeight="1" hidden="1">
      <c r="A184" s="389"/>
      <c r="B184" s="150"/>
      <c r="C184" s="52"/>
      <c r="D184" s="52"/>
      <c r="E184" s="52"/>
      <c r="F184" s="392" t="s">
        <v>361</v>
      </c>
      <c r="G184" s="393"/>
      <c r="H184" s="321">
        <f t="shared" si="4"/>
        <v>0</v>
      </c>
      <c r="I184" s="394"/>
      <c r="J184" s="394"/>
    </row>
    <row r="185" spans="1:10" ht="23.25" customHeight="1">
      <c r="A185" s="389">
        <v>2420</v>
      </c>
      <c r="B185" s="150" t="s">
        <v>423</v>
      </c>
      <c r="C185" s="52">
        <v>2</v>
      </c>
      <c r="D185" s="52">
        <v>0</v>
      </c>
      <c r="E185" s="52"/>
      <c r="F185" s="390" t="s">
        <v>897</v>
      </c>
      <c r="G185" s="391" t="s">
        <v>684</v>
      </c>
      <c r="H185" s="321">
        <f t="shared" si="4"/>
        <v>-72588.6</v>
      </c>
      <c r="I185" s="394"/>
      <c r="J185" s="394">
        <f>SUM(J186)</f>
        <v>-72588.6</v>
      </c>
    </row>
    <row r="186" spans="1:10" ht="23.25" customHeight="1">
      <c r="A186" s="389">
        <v>2421</v>
      </c>
      <c r="B186" s="150" t="s">
        <v>423</v>
      </c>
      <c r="C186" s="52">
        <v>2</v>
      </c>
      <c r="D186" s="52">
        <v>1</v>
      </c>
      <c r="E186" s="52"/>
      <c r="F186" s="392" t="s">
        <v>685</v>
      </c>
      <c r="G186" s="401" t="s">
        <v>686</v>
      </c>
      <c r="H186" s="321">
        <f t="shared" si="4"/>
        <v>-72588.6</v>
      </c>
      <c r="I186" s="394"/>
      <c r="J186" s="394">
        <f>J190+J189+J188</f>
        <v>-72588.6</v>
      </c>
    </row>
    <row r="187" spans="1:10" ht="23.25" customHeight="1">
      <c r="A187" s="389"/>
      <c r="B187" s="150"/>
      <c r="C187" s="52"/>
      <c r="D187" s="52"/>
      <c r="E187" s="52"/>
      <c r="F187" s="392" t="s">
        <v>360</v>
      </c>
      <c r="G187" s="393"/>
      <c r="H187" s="321"/>
      <c r="I187" s="394"/>
      <c r="J187" s="394"/>
    </row>
    <row r="188" spans="1:10" ht="23.25" customHeight="1">
      <c r="A188" s="389"/>
      <c r="B188" s="150"/>
      <c r="C188" s="52"/>
      <c r="D188" s="52"/>
      <c r="E188" s="52">
        <v>5113</v>
      </c>
      <c r="F188" s="392" t="s">
        <v>1099</v>
      </c>
      <c r="G188" s="393"/>
      <c r="H188" s="321"/>
      <c r="I188" s="394"/>
      <c r="J188" s="394">
        <v>1980</v>
      </c>
    </row>
    <row r="189" spans="1:10" ht="23.25" customHeight="1">
      <c r="A189" s="389"/>
      <c r="B189" s="150"/>
      <c r="C189" s="52"/>
      <c r="D189" s="52"/>
      <c r="E189" s="389">
        <v>5121</v>
      </c>
      <c r="F189" s="395" t="s">
        <v>340</v>
      </c>
      <c r="G189" s="393"/>
      <c r="H189" s="321">
        <f t="shared" si="4"/>
        <v>10825</v>
      </c>
      <c r="I189" s="394"/>
      <c r="J189" s="394">
        <f>10825</f>
        <v>10825</v>
      </c>
    </row>
    <row r="190" spans="1:10" ht="23.25" customHeight="1">
      <c r="A190" s="389"/>
      <c r="B190" s="150"/>
      <c r="C190" s="52"/>
      <c r="D190" s="52"/>
      <c r="E190" s="389">
        <v>8411</v>
      </c>
      <c r="F190" s="395" t="s">
        <v>898</v>
      </c>
      <c r="G190" s="393"/>
      <c r="H190" s="321">
        <f>SUM(I190:J190)</f>
        <v>-85393.6</v>
      </c>
      <c r="I190" s="394"/>
      <c r="J190" s="394">
        <f>3!F206</f>
        <v>-85393.6</v>
      </c>
    </row>
    <row r="191" spans="1:10" ht="23.25" customHeight="1" hidden="1">
      <c r="A191" s="389"/>
      <c r="B191" s="150"/>
      <c r="C191" s="52"/>
      <c r="D191" s="52"/>
      <c r="E191" s="389">
        <v>5121</v>
      </c>
      <c r="F191" s="395" t="s">
        <v>1015</v>
      </c>
      <c r="G191" s="393"/>
      <c r="H191" s="321">
        <f>SUM(I191:J191)</f>
        <v>0</v>
      </c>
      <c r="I191" s="394"/>
      <c r="J191" s="394"/>
    </row>
    <row r="192" spans="1:10" ht="23.25" customHeight="1" hidden="1">
      <c r="A192" s="389"/>
      <c r="B192" s="150"/>
      <c r="C192" s="52"/>
      <c r="D192" s="52"/>
      <c r="E192" s="389">
        <v>5121</v>
      </c>
      <c r="F192" s="395" t="s">
        <v>1020</v>
      </c>
      <c r="G192" s="393"/>
      <c r="H192" s="321">
        <f>SUM(I192:J192)</f>
        <v>0</v>
      </c>
      <c r="I192" s="394"/>
      <c r="J192" s="394"/>
    </row>
    <row r="193" spans="1:10" ht="23.25" customHeight="1" hidden="1">
      <c r="A193" s="389"/>
      <c r="B193" s="150"/>
      <c r="C193" s="52"/>
      <c r="D193" s="52"/>
      <c r="E193" s="389">
        <v>5133</v>
      </c>
      <c r="F193" s="395" t="s">
        <v>1016</v>
      </c>
      <c r="G193" s="393"/>
      <c r="H193" s="321">
        <f t="shared" si="4"/>
        <v>0</v>
      </c>
      <c r="I193" s="394"/>
      <c r="J193" s="394"/>
    </row>
    <row r="194" spans="1:10" ht="23.25" customHeight="1" hidden="1">
      <c r="A194" s="389">
        <v>2422</v>
      </c>
      <c r="B194" s="150" t="s">
        <v>423</v>
      </c>
      <c r="C194" s="52">
        <v>2</v>
      </c>
      <c r="D194" s="52">
        <v>2</v>
      </c>
      <c r="E194" s="52"/>
      <c r="F194" s="392" t="s">
        <v>687</v>
      </c>
      <c r="G194" s="401" t="s">
        <v>688</v>
      </c>
      <c r="H194" s="321">
        <f t="shared" si="4"/>
        <v>0</v>
      </c>
      <c r="I194" s="394">
        <f>SUM(I196:I197)</f>
        <v>0</v>
      </c>
      <c r="J194" s="394">
        <f>SUM(J196:J197)</f>
        <v>0</v>
      </c>
    </row>
    <row r="195" spans="1:10" ht="23.25" customHeight="1" hidden="1">
      <c r="A195" s="389"/>
      <c r="B195" s="150"/>
      <c r="C195" s="52"/>
      <c r="D195" s="52"/>
      <c r="E195" s="52"/>
      <c r="F195" s="392" t="s">
        <v>360</v>
      </c>
      <c r="G195" s="393"/>
      <c r="H195" s="321">
        <f t="shared" si="4"/>
        <v>0</v>
      </c>
      <c r="I195" s="394"/>
      <c r="J195" s="394"/>
    </row>
    <row r="196" spans="1:10" ht="23.25" customHeight="1" hidden="1">
      <c r="A196" s="389"/>
      <c r="B196" s="150"/>
      <c r="C196" s="52"/>
      <c r="D196" s="52"/>
      <c r="E196" s="52"/>
      <c r="F196" s="392" t="s">
        <v>361</v>
      </c>
      <c r="G196" s="393"/>
      <c r="H196" s="321">
        <f t="shared" si="4"/>
        <v>0</v>
      </c>
      <c r="I196" s="394"/>
      <c r="J196" s="394"/>
    </row>
    <row r="197" spans="1:10" ht="23.25" customHeight="1" hidden="1">
      <c r="A197" s="389"/>
      <c r="B197" s="150"/>
      <c r="C197" s="52"/>
      <c r="D197" s="52"/>
      <c r="E197" s="52"/>
      <c r="F197" s="392" t="s">
        <v>361</v>
      </c>
      <c r="G197" s="393"/>
      <c r="H197" s="321">
        <f t="shared" si="4"/>
        <v>0</v>
      </c>
      <c r="I197" s="394"/>
      <c r="J197" s="394"/>
    </row>
    <row r="198" spans="1:10" ht="23.25" customHeight="1" hidden="1">
      <c r="A198" s="389">
        <v>2423</v>
      </c>
      <c r="B198" s="150" t="s">
        <v>423</v>
      </c>
      <c r="C198" s="52">
        <v>2</v>
      </c>
      <c r="D198" s="52">
        <v>3</v>
      </c>
      <c r="E198" s="52"/>
      <c r="F198" s="392" t="s">
        <v>689</v>
      </c>
      <c r="G198" s="401" t="s">
        <v>690</v>
      </c>
      <c r="H198" s="321">
        <f t="shared" si="4"/>
        <v>0</v>
      </c>
      <c r="I198" s="394">
        <f>SUM(I200:I201)</f>
        <v>0</v>
      </c>
      <c r="J198" s="394">
        <f>SUM(J200:J201)</f>
        <v>0</v>
      </c>
    </row>
    <row r="199" spans="1:10" ht="23.25" customHeight="1" hidden="1">
      <c r="A199" s="389"/>
      <c r="B199" s="150"/>
      <c r="C199" s="52"/>
      <c r="D199" s="52"/>
      <c r="E199" s="52"/>
      <c r="F199" s="392" t="s">
        <v>360</v>
      </c>
      <c r="G199" s="393"/>
      <c r="H199" s="321">
        <f t="shared" si="4"/>
        <v>0</v>
      </c>
      <c r="I199" s="394"/>
      <c r="J199" s="394"/>
    </row>
    <row r="200" spans="1:10" ht="23.25" customHeight="1" hidden="1">
      <c r="A200" s="389"/>
      <c r="B200" s="150"/>
      <c r="C200" s="52"/>
      <c r="D200" s="52"/>
      <c r="E200" s="52"/>
      <c r="F200" s="392" t="s">
        <v>361</v>
      </c>
      <c r="G200" s="393"/>
      <c r="H200" s="321">
        <f t="shared" si="4"/>
        <v>0</v>
      </c>
      <c r="I200" s="394"/>
      <c r="J200" s="394"/>
    </row>
    <row r="201" spans="1:10" ht="23.25" customHeight="1" hidden="1">
      <c r="A201" s="389"/>
      <c r="B201" s="150"/>
      <c r="C201" s="52"/>
      <c r="D201" s="52"/>
      <c r="E201" s="52"/>
      <c r="F201" s="392" t="s">
        <v>361</v>
      </c>
      <c r="G201" s="393"/>
      <c r="H201" s="321">
        <f t="shared" si="4"/>
        <v>0</v>
      </c>
      <c r="I201" s="394"/>
      <c r="J201" s="394"/>
    </row>
    <row r="202" spans="1:10" ht="23.25" customHeight="1" hidden="1">
      <c r="A202" s="389">
        <v>2424</v>
      </c>
      <c r="B202" s="150" t="s">
        <v>423</v>
      </c>
      <c r="C202" s="52">
        <v>2</v>
      </c>
      <c r="D202" s="52">
        <v>4</v>
      </c>
      <c r="E202" s="52"/>
      <c r="F202" s="392" t="s">
        <v>424</v>
      </c>
      <c r="G202" s="401"/>
      <c r="H202" s="321">
        <f t="shared" si="4"/>
        <v>0</v>
      </c>
      <c r="I202" s="394">
        <f>SUM(I204:I205)</f>
        <v>0</v>
      </c>
      <c r="J202" s="394">
        <f>SUM(J204:J205)</f>
        <v>0</v>
      </c>
    </row>
    <row r="203" spans="1:10" ht="23.25" customHeight="1" hidden="1">
      <c r="A203" s="389"/>
      <c r="B203" s="150"/>
      <c r="C203" s="52"/>
      <c r="D203" s="52"/>
      <c r="E203" s="52"/>
      <c r="F203" s="392" t="s">
        <v>360</v>
      </c>
      <c r="G203" s="393"/>
      <c r="H203" s="321">
        <f t="shared" si="4"/>
        <v>0</v>
      </c>
      <c r="I203" s="394"/>
      <c r="J203" s="394"/>
    </row>
    <row r="204" spans="1:10" ht="23.25" customHeight="1" hidden="1">
      <c r="A204" s="389"/>
      <c r="B204" s="150"/>
      <c r="C204" s="52"/>
      <c r="D204" s="52"/>
      <c r="E204" s="52"/>
      <c r="F204" s="392" t="s">
        <v>361</v>
      </c>
      <c r="G204" s="393"/>
      <c r="H204" s="321">
        <f t="shared" si="4"/>
        <v>0</v>
      </c>
      <c r="I204" s="394"/>
      <c r="J204" s="394"/>
    </row>
    <row r="205" spans="1:10" ht="23.25" customHeight="1" hidden="1">
      <c r="A205" s="389"/>
      <c r="B205" s="150"/>
      <c r="C205" s="52"/>
      <c r="D205" s="52"/>
      <c r="E205" s="52"/>
      <c r="F205" s="392" t="s">
        <v>361</v>
      </c>
      <c r="G205" s="393"/>
      <c r="H205" s="321">
        <f t="shared" si="4"/>
        <v>0</v>
      </c>
      <c r="I205" s="394"/>
      <c r="J205" s="394"/>
    </row>
    <row r="206" spans="1:10" ht="23.25" customHeight="1" hidden="1">
      <c r="A206" s="389">
        <v>2430</v>
      </c>
      <c r="B206" s="150" t="s">
        <v>423</v>
      </c>
      <c r="C206" s="52">
        <v>3</v>
      </c>
      <c r="D206" s="52">
        <v>0</v>
      </c>
      <c r="E206" s="52"/>
      <c r="F206" s="390" t="s">
        <v>899</v>
      </c>
      <c r="G206" s="391" t="s">
        <v>692</v>
      </c>
      <c r="H206" s="321">
        <f t="shared" si="4"/>
        <v>0</v>
      </c>
      <c r="I206" s="394">
        <f>SUM(I207,I211,I215,I219)</f>
        <v>0</v>
      </c>
      <c r="J206" s="394">
        <f>SUM(J207,J211,J215,J219)</f>
        <v>0</v>
      </c>
    </row>
    <row r="207" spans="1:10" ht="23.25" customHeight="1" hidden="1">
      <c r="A207" s="389">
        <v>2431</v>
      </c>
      <c r="B207" s="150" t="s">
        <v>423</v>
      </c>
      <c r="C207" s="52">
        <v>3</v>
      </c>
      <c r="D207" s="52">
        <v>1</v>
      </c>
      <c r="E207" s="52"/>
      <c r="F207" s="392" t="s">
        <v>693</v>
      </c>
      <c r="G207" s="401" t="s">
        <v>694</v>
      </c>
      <c r="H207" s="321">
        <f t="shared" si="4"/>
        <v>0</v>
      </c>
      <c r="I207" s="394">
        <f>SUM(I209:I210)</f>
        <v>0</v>
      </c>
      <c r="J207" s="394">
        <f>SUM(J209:J210)</f>
        <v>0</v>
      </c>
    </row>
    <row r="208" spans="1:10" ht="23.25" customHeight="1" hidden="1">
      <c r="A208" s="389"/>
      <c r="B208" s="150"/>
      <c r="C208" s="52"/>
      <c r="D208" s="52"/>
      <c r="E208" s="52"/>
      <c r="F208" s="392" t="s">
        <v>360</v>
      </c>
      <c r="G208" s="393"/>
      <c r="H208" s="321">
        <f t="shared" si="4"/>
        <v>0</v>
      </c>
      <c r="I208" s="394"/>
      <c r="J208" s="394"/>
    </row>
    <row r="209" spans="1:10" ht="23.25" customHeight="1" hidden="1">
      <c r="A209" s="389"/>
      <c r="B209" s="150"/>
      <c r="C209" s="52"/>
      <c r="D209" s="52"/>
      <c r="E209" s="52"/>
      <c r="F209" s="392" t="s">
        <v>361</v>
      </c>
      <c r="G209" s="393"/>
      <c r="H209" s="321">
        <f t="shared" si="4"/>
        <v>0</v>
      </c>
      <c r="I209" s="394"/>
      <c r="J209" s="394"/>
    </row>
    <row r="210" spans="1:10" ht="23.25" customHeight="1" hidden="1">
      <c r="A210" s="389"/>
      <c r="B210" s="150"/>
      <c r="C210" s="52"/>
      <c r="D210" s="52"/>
      <c r="E210" s="52"/>
      <c r="F210" s="392" t="s">
        <v>361</v>
      </c>
      <c r="G210" s="393"/>
      <c r="H210" s="321">
        <f t="shared" si="4"/>
        <v>0</v>
      </c>
      <c r="I210" s="394"/>
      <c r="J210" s="394"/>
    </row>
    <row r="211" spans="1:10" ht="23.25" customHeight="1" hidden="1">
      <c r="A211" s="389">
        <v>2432</v>
      </c>
      <c r="B211" s="150" t="s">
        <v>423</v>
      </c>
      <c r="C211" s="52">
        <v>3</v>
      </c>
      <c r="D211" s="52">
        <v>2</v>
      </c>
      <c r="E211" s="52"/>
      <c r="F211" s="392" t="s">
        <v>695</v>
      </c>
      <c r="G211" s="401" t="s">
        <v>696</v>
      </c>
      <c r="H211" s="321">
        <f t="shared" si="4"/>
        <v>0</v>
      </c>
      <c r="I211" s="394">
        <f>SUM(I213:I214)</f>
        <v>0</v>
      </c>
      <c r="J211" s="394">
        <f>SUM(J213:J214)</f>
        <v>0</v>
      </c>
    </row>
    <row r="212" spans="1:10" ht="23.25" customHeight="1" hidden="1">
      <c r="A212" s="389"/>
      <c r="B212" s="150"/>
      <c r="C212" s="52"/>
      <c r="D212" s="52"/>
      <c r="E212" s="52"/>
      <c r="F212" s="392" t="s">
        <v>360</v>
      </c>
      <c r="G212" s="393"/>
      <c r="H212" s="321">
        <f t="shared" si="4"/>
        <v>0</v>
      </c>
      <c r="I212" s="394"/>
      <c r="J212" s="394"/>
    </row>
    <row r="213" spans="1:10" ht="23.25" customHeight="1" hidden="1">
      <c r="A213" s="389"/>
      <c r="B213" s="150"/>
      <c r="C213" s="52"/>
      <c r="D213" s="52"/>
      <c r="E213" s="52"/>
      <c r="F213" s="392" t="s">
        <v>361</v>
      </c>
      <c r="G213" s="393"/>
      <c r="H213" s="321">
        <f t="shared" si="4"/>
        <v>0</v>
      </c>
      <c r="I213" s="394"/>
      <c r="J213" s="394"/>
    </row>
    <row r="214" spans="1:10" ht="23.25" customHeight="1" hidden="1">
      <c r="A214" s="389"/>
      <c r="B214" s="150"/>
      <c r="C214" s="52"/>
      <c r="D214" s="52"/>
      <c r="E214" s="52"/>
      <c r="F214" s="392" t="s">
        <v>361</v>
      </c>
      <c r="G214" s="393"/>
      <c r="H214" s="321">
        <f t="shared" si="4"/>
        <v>0</v>
      </c>
      <c r="I214" s="394"/>
      <c r="J214" s="394"/>
    </row>
    <row r="215" spans="1:10" ht="23.25" customHeight="1" hidden="1">
      <c r="A215" s="389">
        <v>2433</v>
      </c>
      <c r="B215" s="150" t="s">
        <v>423</v>
      </c>
      <c r="C215" s="52">
        <v>3</v>
      </c>
      <c r="D215" s="52">
        <v>3</v>
      </c>
      <c r="E215" s="52"/>
      <c r="F215" s="392" t="s">
        <v>697</v>
      </c>
      <c r="G215" s="401" t="s">
        <v>698</v>
      </c>
      <c r="H215" s="321">
        <f t="shared" si="4"/>
        <v>0</v>
      </c>
      <c r="I215" s="394">
        <f>SUM(I217:I218)</f>
        <v>0</v>
      </c>
      <c r="J215" s="394">
        <f>SUM(J217:J218)</f>
        <v>0</v>
      </c>
    </row>
    <row r="216" spans="1:10" ht="23.25" customHeight="1" hidden="1">
      <c r="A216" s="389"/>
      <c r="B216" s="150"/>
      <c r="C216" s="52"/>
      <c r="D216" s="52"/>
      <c r="E216" s="52"/>
      <c r="F216" s="392" t="s">
        <v>360</v>
      </c>
      <c r="G216" s="393"/>
      <c r="H216" s="321">
        <f t="shared" si="4"/>
        <v>0</v>
      </c>
      <c r="I216" s="394"/>
      <c r="J216" s="394"/>
    </row>
    <row r="217" spans="1:10" ht="23.25" customHeight="1" hidden="1">
      <c r="A217" s="389"/>
      <c r="B217" s="150"/>
      <c r="C217" s="52"/>
      <c r="D217" s="52"/>
      <c r="E217" s="52"/>
      <c r="F217" s="392" t="s">
        <v>361</v>
      </c>
      <c r="G217" s="393"/>
      <c r="H217" s="321">
        <f t="shared" si="4"/>
        <v>0</v>
      </c>
      <c r="I217" s="394"/>
      <c r="J217" s="394"/>
    </row>
    <row r="218" spans="1:10" ht="23.25" customHeight="1" hidden="1">
      <c r="A218" s="389"/>
      <c r="B218" s="150"/>
      <c r="C218" s="52"/>
      <c r="D218" s="52"/>
      <c r="E218" s="52"/>
      <c r="F218" s="392" t="s">
        <v>361</v>
      </c>
      <c r="G218" s="393"/>
      <c r="H218" s="321">
        <f t="shared" si="4"/>
        <v>0</v>
      </c>
      <c r="I218" s="394"/>
      <c r="J218" s="394"/>
    </row>
    <row r="219" spans="1:10" ht="23.25" customHeight="1" hidden="1">
      <c r="A219" s="389">
        <v>2435</v>
      </c>
      <c r="B219" s="150"/>
      <c r="C219" s="52"/>
      <c r="D219" s="52"/>
      <c r="E219" s="52"/>
      <c r="F219" s="392" t="s">
        <v>701</v>
      </c>
      <c r="G219" s="391"/>
      <c r="H219" s="321"/>
      <c r="I219" s="394">
        <f>SUM(I221:I222)</f>
        <v>0</v>
      </c>
      <c r="J219" s="394">
        <f>SUM(J221:J222)</f>
        <v>0</v>
      </c>
    </row>
    <row r="220" spans="1:10" ht="23.25" customHeight="1" hidden="1">
      <c r="A220" s="389"/>
      <c r="B220" s="150"/>
      <c r="C220" s="52"/>
      <c r="D220" s="52"/>
      <c r="E220" s="52"/>
      <c r="F220" s="392" t="s">
        <v>360</v>
      </c>
      <c r="G220" s="391"/>
      <c r="H220" s="321"/>
      <c r="I220" s="394"/>
      <c r="J220" s="394"/>
    </row>
    <row r="221" spans="1:10" ht="23.25" customHeight="1" hidden="1">
      <c r="A221" s="389"/>
      <c r="B221" s="150"/>
      <c r="C221" s="52"/>
      <c r="D221" s="52"/>
      <c r="E221" s="389">
        <v>5112</v>
      </c>
      <c r="F221" s="392" t="s">
        <v>344</v>
      </c>
      <c r="G221" s="391"/>
      <c r="H221" s="321"/>
      <c r="I221" s="394"/>
      <c r="J221" s="394"/>
    </row>
    <row r="222" spans="1:10" ht="23.25" customHeight="1" hidden="1">
      <c r="A222" s="389"/>
      <c r="B222" s="150"/>
      <c r="C222" s="52"/>
      <c r="D222" s="52"/>
      <c r="E222" s="389">
        <v>5134</v>
      </c>
      <c r="F222" s="405" t="s">
        <v>339</v>
      </c>
      <c r="G222" s="393"/>
      <c r="H222" s="321">
        <f>SUM(I222:J222)</f>
        <v>0</v>
      </c>
      <c r="I222" s="394"/>
      <c r="J222" s="394"/>
    </row>
    <row r="223" spans="1:10" ht="23.25" customHeight="1" hidden="1">
      <c r="A223" s="389">
        <v>2440</v>
      </c>
      <c r="B223" s="150" t="s">
        <v>423</v>
      </c>
      <c r="C223" s="52">
        <v>4</v>
      </c>
      <c r="D223" s="52">
        <v>0</v>
      </c>
      <c r="E223" s="52"/>
      <c r="F223" s="390" t="s">
        <v>900</v>
      </c>
      <c r="G223" s="391" t="s">
        <v>706</v>
      </c>
      <c r="H223" s="321">
        <f aca="true" t="shared" si="5" ref="H223:H288">SUM(I223:J223)</f>
        <v>0</v>
      </c>
      <c r="I223" s="394">
        <f>SUM(I224,I228,I232)</f>
        <v>0</v>
      </c>
      <c r="J223" s="394">
        <f>SUM(J224)</f>
        <v>0</v>
      </c>
    </row>
    <row r="224" spans="1:10" ht="23.25" customHeight="1" hidden="1">
      <c r="A224" s="389">
        <v>2441</v>
      </c>
      <c r="B224" s="150" t="s">
        <v>423</v>
      </c>
      <c r="C224" s="52">
        <v>4</v>
      </c>
      <c r="D224" s="52">
        <v>1</v>
      </c>
      <c r="E224" s="52"/>
      <c r="F224" s="392" t="s">
        <v>707</v>
      </c>
      <c r="G224" s="401" t="s">
        <v>708</v>
      </c>
      <c r="H224" s="321">
        <f t="shared" si="5"/>
        <v>0</v>
      </c>
      <c r="I224" s="394">
        <f>SUM(I226:I227)</f>
        <v>0</v>
      </c>
      <c r="J224" s="394">
        <f>SUM(J226:J227)</f>
        <v>0</v>
      </c>
    </row>
    <row r="225" spans="1:10" ht="23.25" customHeight="1" hidden="1">
      <c r="A225" s="389"/>
      <c r="B225" s="150"/>
      <c r="C225" s="52"/>
      <c r="D225" s="52"/>
      <c r="E225" s="52"/>
      <c r="F225" s="392" t="s">
        <v>360</v>
      </c>
      <c r="G225" s="393"/>
      <c r="H225" s="321">
        <f t="shared" si="5"/>
        <v>0</v>
      </c>
      <c r="I225" s="394"/>
      <c r="J225" s="394"/>
    </row>
    <row r="226" spans="1:10" ht="23.25" customHeight="1" hidden="1">
      <c r="A226" s="389"/>
      <c r="B226" s="150"/>
      <c r="C226" s="52"/>
      <c r="D226" s="52"/>
      <c r="E226" s="52"/>
      <c r="F226" s="392" t="s">
        <v>361</v>
      </c>
      <c r="G226" s="393"/>
      <c r="H226" s="321">
        <f t="shared" si="5"/>
        <v>0</v>
      </c>
      <c r="I226" s="394"/>
      <c r="J226" s="394"/>
    </row>
    <row r="227" spans="1:10" ht="23.25" customHeight="1" hidden="1">
      <c r="A227" s="389"/>
      <c r="B227" s="150"/>
      <c r="C227" s="52"/>
      <c r="D227" s="52"/>
      <c r="E227" s="52"/>
      <c r="F227" s="392" t="s">
        <v>361</v>
      </c>
      <c r="G227" s="393"/>
      <c r="H227" s="321">
        <f t="shared" si="5"/>
        <v>0</v>
      </c>
      <c r="I227" s="394"/>
      <c r="J227" s="394"/>
    </row>
    <row r="228" spans="1:10" ht="23.25" customHeight="1" hidden="1">
      <c r="A228" s="389">
        <v>2442</v>
      </c>
      <c r="B228" s="150" t="s">
        <v>423</v>
      </c>
      <c r="C228" s="52">
        <v>4</v>
      </c>
      <c r="D228" s="52">
        <v>2</v>
      </c>
      <c r="E228" s="52"/>
      <c r="F228" s="392" t="s">
        <v>709</v>
      </c>
      <c r="G228" s="401" t="s">
        <v>710</v>
      </c>
      <c r="H228" s="321">
        <f t="shared" si="5"/>
        <v>0</v>
      </c>
      <c r="I228" s="394">
        <f>SUM(I230:I231)</f>
        <v>0</v>
      </c>
      <c r="J228" s="394">
        <f>SUM(J230:J231)</f>
        <v>0</v>
      </c>
    </row>
    <row r="229" spans="1:10" ht="23.25" customHeight="1" hidden="1">
      <c r="A229" s="389"/>
      <c r="B229" s="150"/>
      <c r="C229" s="52"/>
      <c r="D229" s="52"/>
      <c r="E229" s="52"/>
      <c r="F229" s="392" t="s">
        <v>360</v>
      </c>
      <c r="G229" s="393"/>
      <c r="H229" s="321">
        <f t="shared" si="5"/>
        <v>0</v>
      </c>
      <c r="I229" s="394"/>
      <c r="J229" s="394"/>
    </row>
    <row r="230" spans="1:10" ht="23.25" customHeight="1" hidden="1">
      <c r="A230" s="389"/>
      <c r="B230" s="150"/>
      <c r="C230" s="52"/>
      <c r="D230" s="52"/>
      <c r="E230" s="52"/>
      <c r="F230" s="392" t="s">
        <v>361</v>
      </c>
      <c r="G230" s="393"/>
      <c r="H230" s="321">
        <f t="shared" si="5"/>
        <v>0</v>
      </c>
      <c r="I230" s="394"/>
      <c r="J230" s="394"/>
    </row>
    <row r="231" spans="1:10" ht="23.25" customHeight="1" hidden="1">
      <c r="A231" s="389"/>
      <c r="B231" s="150"/>
      <c r="C231" s="52"/>
      <c r="D231" s="52"/>
      <c r="E231" s="52"/>
      <c r="F231" s="392" t="s">
        <v>361</v>
      </c>
      <c r="G231" s="393"/>
      <c r="H231" s="321">
        <f t="shared" si="5"/>
        <v>0</v>
      </c>
      <c r="I231" s="394"/>
      <c r="J231" s="394"/>
    </row>
    <row r="232" spans="1:10" ht="23.25" customHeight="1" hidden="1">
      <c r="A232" s="389">
        <v>2443</v>
      </c>
      <c r="B232" s="150" t="s">
        <v>423</v>
      </c>
      <c r="C232" s="52">
        <v>4</v>
      </c>
      <c r="D232" s="52">
        <v>3</v>
      </c>
      <c r="E232" s="52"/>
      <c r="F232" s="392" t="s">
        <v>711</v>
      </c>
      <c r="G232" s="401" t="s">
        <v>712</v>
      </c>
      <c r="H232" s="321">
        <f t="shared" si="5"/>
        <v>0</v>
      </c>
      <c r="I232" s="394">
        <f>SUM(I234:I235)</f>
        <v>0</v>
      </c>
      <c r="J232" s="394">
        <f>SUM(J234:J235)</f>
        <v>0</v>
      </c>
    </row>
    <row r="233" spans="1:10" ht="23.25" customHeight="1" hidden="1">
      <c r="A233" s="389"/>
      <c r="B233" s="150"/>
      <c r="C233" s="52"/>
      <c r="D233" s="52"/>
      <c r="E233" s="52"/>
      <c r="F233" s="392" t="s">
        <v>360</v>
      </c>
      <c r="G233" s="393"/>
      <c r="H233" s="321">
        <f t="shared" si="5"/>
        <v>0</v>
      </c>
      <c r="I233" s="394"/>
      <c r="J233" s="394"/>
    </row>
    <row r="234" spans="1:10" ht="23.25" customHeight="1" hidden="1">
      <c r="A234" s="389"/>
      <c r="B234" s="150"/>
      <c r="C234" s="52"/>
      <c r="D234" s="52"/>
      <c r="E234" s="52"/>
      <c r="F234" s="392" t="s">
        <v>361</v>
      </c>
      <c r="G234" s="393"/>
      <c r="H234" s="321">
        <f t="shared" si="5"/>
        <v>0</v>
      </c>
      <c r="I234" s="394"/>
      <c r="J234" s="394"/>
    </row>
    <row r="235" spans="1:10" ht="23.25" customHeight="1" hidden="1">
      <c r="A235" s="389"/>
      <c r="B235" s="150"/>
      <c r="C235" s="52"/>
      <c r="D235" s="52"/>
      <c r="E235" s="52"/>
      <c r="F235" s="392" t="s">
        <v>361</v>
      </c>
      <c r="G235" s="393"/>
      <c r="H235" s="321">
        <f t="shared" si="5"/>
        <v>0</v>
      </c>
      <c r="I235" s="394"/>
      <c r="J235" s="394"/>
    </row>
    <row r="236" spans="1:10" ht="23.25" customHeight="1">
      <c r="A236" s="389">
        <v>2450</v>
      </c>
      <c r="B236" s="150" t="s">
        <v>423</v>
      </c>
      <c r="C236" s="52">
        <v>5</v>
      </c>
      <c r="D236" s="52">
        <v>0</v>
      </c>
      <c r="E236" s="52"/>
      <c r="F236" s="390" t="s">
        <v>901</v>
      </c>
      <c r="G236" s="403" t="s">
        <v>714</v>
      </c>
      <c r="H236" s="321">
        <f t="shared" si="5"/>
        <v>107316.6</v>
      </c>
      <c r="I236" s="394">
        <f>SUM(I237,I242,I246,I250,I254)</f>
        <v>39275.5</v>
      </c>
      <c r="J236" s="394">
        <f>J237</f>
        <v>68041.1</v>
      </c>
    </row>
    <row r="237" spans="1:10" ht="23.25" customHeight="1">
      <c r="A237" s="389">
        <v>2451</v>
      </c>
      <c r="B237" s="150" t="s">
        <v>423</v>
      </c>
      <c r="C237" s="52">
        <v>5</v>
      </c>
      <c r="D237" s="52">
        <v>1</v>
      </c>
      <c r="E237" s="52"/>
      <c r="F237" s="392" t="s">
        <v>1013</v>
      </c>
      <c r="G237" s="401" t="s">
        <v>716</v>
      </c>
      <c r="H237" s="321">
        <f t="shared" si="5"/>
        <v>107316.6</v>
      </c>
      <c r="I237" s="394">
        <f>I238</f>
        <v>39275.5</v>
      </c>
      <c r="J237" s="394">
        <f>J240+J239</f>
        <v>68041.1</v>
      </c>
    </row>
    <row r="238" spans="1:10" ht="23.25" customHeight="1">
      <c r="A238" s="389"/>
      <c r="B238" s="150"/>
      <c r="C238" s="52"/>
      <c r="D238" s="52"/>
      <c r="E238" s="52">
        <v>4251</v>
      </c>
      <c r="F238" s="392" t="s">
        <v>1018</v>
      </c>
      <c r="G238" s="401"/>
      <c r="H238" s="321">
        <f>I238</f>
        <v>39275.5</v>
      </c>
      <c r="I238" s="394">
        <f>10750+28525.5</f>
        <v>39275.5</v>
      </c>
      <c r="J238" s="394"/>
    </row>
    <row r="239" spans="1:10" ht="23.25" customHeight="1">
      <c r="A239" s="389"/>
      <c r="B239" s="150"/>
      <c r="C239" s="52"/>
      <c r="D239" s="52"/>
      <c r="E239" s="52">
        <v>5113</v>
      </c>
      <c r="F239" s="392" t="s">
        <v>800</v>
      </c>
      <c r="G239" s="401"/>
      <c r="H239" s="321">
        <f>J239</f>
        <v>67041.1</v>
      </c>
      <c r="I239" s="394"/>
      <c r="J239" s="394">
        <f>16771.1+50270</f>
        <v>67041.1</v>
      </c>
    </row>
    <row r="240" spans="1:10" ht="23.25" customHeight="1">
      <c r="A240" s="389"/>
      <c r="B240" s="150"/>
      <c r="C240" s="52"/>
      <c r="D240" s="52"/>
      <c r="E240" s="52">
        <v>5111</v>
      </c>
      <c r="F240" s="392" t="s">
        <v>343</v>
      </c>
      <c r="G240" s="393"/>
      <c r="H240" s="321">
        <f t="shared" si="5"/>
        <v>1000</v>
      </c>
      <c r="I240" s="394"/>
      <c r="J240" s="394">
        <v>1000</v>
      </c>
    </row>
    <row r="241" spans="1:10" ht="23.25" customHeight="1" hidden="1">
      <c r="A241" s="389"/>
      <c r="B241" s="150"/>
      <c r="C241" s="52"/>
      <c r="D241" s="52"/>
      <c r="E241" s="52"/>
      <c r="F241" s="392" t="s">
        <v>361</v>
      </c>
      <c r="G241" s="393"/>
      <c r="H241" s="321">
        <f t="shared" si="5"/>
        <v>0</v>
      </c>
      <c r="I241" s="394"/>
      <c r="J241" s="394"/>
    </row>
    <row r="242" spans="1:10" ht="23.25" customHeight="1" hidden="1">
      <c r="A242" s="389">
        <v>2452</v>
      </c>
      <c r="B242" s="150" t="s">
        <v>423</v>
      </c>
      <c r="C242" s="52">
        <v>5</v>
      </c>
      <c r="D242" s="52">
        <v>2</v>
      </c>
      <c r="E242" s="52"/>
      <c r="F242" s="392" t="s">
        <v>717</v>
      </c>
      <c r="G242" s="401" t="s">
        <v>718</v>
      </c>
      <c r="H242" s="321">
        <f t="shared" si="5"/>
        <v>0</v>
      </c>
      <c r="I242" s="394">
        <f>SUM(I244:I245)</f>
        <v>0</v>
      </c>
      <c r="J242" s="394">
        <f>SUM(J244:J245)</f>
        <v>0</v>
      </c>
    </row>
    <row r="243" spans="1:10" ht="23.25" customHeight="1" hidden="1">
      <c r="A243" s="389"/>
      <c r="B243" s="150"/>
      <c r="C243" s="52"/>
      <c r="D243" s="52"/>
      <c r="E243" s="52"/>
      <c r="F243" s="392" t="s">
        <v>360</v>
      </c>
      <c r="G243" s="393"/>
      <c r="H243" s="321">
        <f t="shared" si="5"/>
        <v>0</v>
      </c>
      <c r="I243" s="394"/>
      <c r="J243" s="394"/>
    </row>
    <row r="244" spans="1:10" ht="23.25" customHeight="1" hidden="1">
      <c r="A244" s="389"/>
      <c r="B244" s="150"/>
      <c r="C244" s="52"/>
      <c r="D244" s="52"/>
      <c r="E244" s="52"/>
      <c r="F244" s="392" t="s">
        <v>361</v>
      </c>
      <c r="G244" s="393"/>
      <c r="H244" s="321">
        <f t="shared" si="5"/>
        <v>0</v>
      </c>
      <c r="I244" s="394"/>
      <c r="J244" s="394"/>
    </row>
    <row r="245" spans="1:10" ht="23.25" customHeight="1" hidden="1">
      <c r="A245" s="389"/>
      <c r="B245" s="150"/>
      <c r="C245" s="52"/>
      <c r="D245" s="52"/>
      <c r="E245" s="52"/>
      <c r="F245" s="392" t="s">
        <v>361</v>
      </c>
      <c r="G245" s="393"/>
      <c r="H245" s="321">
        <f t="shared" si="5"/>
        <v>0</v>
      </c>
      <c r="I245" s="394"/>
      <c r="J245" s="394"/>
    </row>
    <row r="246" spans="1:10" ht="23.25" customHeight="1" hidden="1">
      <c r="A246" s="389">
        <v>2453</v>
      </c>
      <c r="B246" s="150" t="s">
        <v>423</v>
      </c>
      <c r="C246" s="52">
        <v>5</v>
      </c>
      <c r="D246" s="52">
        <v>3</v>
      </c>
      <c r="E246" s="52"/>
      <c r="F246" s="392" t="s">
        <v>719</v>
      </c>
      <c r="G246" s="401" t="s">
        <v>720</v>
      </c>
      <c r="H246" s="321">
        <f t="shared" si="5"/>
        <v>0</v>
      </c>
      <c r="I246" s="394">
        <f>SUM(I248:I249)</f>
        <v>0</v>
      </c>
      <c r="J246" s="394">
        <f>SUM(J248:J249)</f>
        <v>0</v>
      </c>
    </row>
    <row r="247" spans="1:10" ht="23.25" customHeight="1" hidden="1">
      <c r="A247" s="389"/>
      <c r="B247" s="150"/>
      <c r="C247" s="52"/>
      <c r="D247" s="52"/>
      <c r="E247" s="52"/>
      <c r="F247" s="392" t="s">
        <v>360</v>
      </c>
      <c r="G247" s="393"/>
      <c r="H247" s="321">
        <f t="shared" si="5"/>
        <v>0</v>
      </c>
      <c r="I247" s="394"/>
      <c r="J247" s="394"/>
    </row>
    <row r="248" spans="1:10" ht="23.25" customHeight="1" hidden="1">
      <c r="A248" s="389"/>
      <c r="B248" s="150"/>
      <c r="C248" s="52"/>
      <c r="D248" s="52"/>
      <c r="E248" s="52"/>
      <c r="F248" s="392" t="s">
        <v>361</v>
      </c>
      <c r="G248" s="393"/>
      <c r="H248" s="321">
        <f t="shared" si="5"/>
        <v>0</v>
      </c>
      <c r="I248" s="394"/>
      <c r="J248" s="394"/>
    </row>
    <row r="249" spans="1:10" ht="23.25" customHeight="1" hidden="1">
      <c r="A249" s="389"/>
      <c r="B249" s="150"/>
      <c r="C249" s="52"/>
      <c r="D249" s="52"/>
      <c r="E249" s="52"/>
      <c r="F249" s="392" t="s">
        <v>361</v>
      </c>
      <c r="G249" s="393"/>
      <c r="H249" s="321">
        <f t="shared" si="5"/>
        <v>0</v>
      </c>
      <c r="I249" s="394"/>
      <c r="J249" s="394"/>
    </row>
    <row r="250" spans="1:10" ht="23.25" customHeight="1" hidden="1">
      <c r="A250" s="389">
        <v>2454</v>
      </c>
      <c r="B250" s="150" t="s">
        <v>423</v>
      </c>
      <c r="C250" s="52">
        <v>5</v>
      </c>
      <c r="D250" s="52">
        <v>4</v>
      </c>
      <c r="E250" s="52"/>
      <c r="F250" s="392" t="s">
        <v>721</v>
      </c>
      <c r="G250" s="401" t="s">
        <v>722</v>
      </c>
      <c r="H250" s="321">
        <f t="shared" si="5"/>
        <v>0</v>
      </c>
      <c r="I250" s="394">
        <f>SUM(I252:I253)</f>
        <v>0</v>
      </c>
      <c r="J250" s="394">
        <f>SUM(J252:J253)</f>
        <v>0</v>
      </c>
    </row>
    <row r="251" spans="1:10" ht="23.25" customHeight="1" hidden="1">
      <c r="A251" s="389"/>
      <c r="B251" s="150"/>
      <c r="C251" s="52"/>
      <c r="D251" s="52"/>
      <c r="E251" s="52"/>
      <c r="F251" s="392" t="s">
        <v>360</v>
      </c>
      <c r="G251" s="393"/>
      <c r="H251" s="321">
        <f t="shared" si="5"/>
        <v>0</v>
      </c>
      <c r="I251" s="394"/>
      <c r="J251" s="394"/>
    </row>
    <row r="252" spans="1:10" ht="23.25" customHeight="1" hidden="1">
      <c r="A252" s="389"/>
      <c r="B252" s="150"/>
      <c r="C252" s="52"/>
      <c r="D252" s="52"/>
      <c r="E252" s="52"/>
      <c r="F252" s="392" t="s">
        <v>361</v>
      </c>
      <c r="G252" s="393"/>
      <c r="H252" s="321">
        <f t="shared" si="5"/>
        <v>0</v>
      </c>
      <c r="I252" s="394"/>
      <c r="J252" s="394"/>
    </row>
    <row r="253" spans="1:10" ht="23.25" customHeight="1" hidden="1">
      <c r="A253" s="389"/>
      <c r="B253" s="150"/>
      <c r="C253" s="52"/>
      <c r="D253" s="52"/>
      <c r="E253" s="52"/>
      <c r="F253" s="392" t="s">
        <v>361</v>
      </c>
      <c r="G253" s="393"/>
      <c r="H253" s="321">
        <f t="shared" si="5"/>
        <v>0</v>
      </c>
      <c r="I253" s="394"/>
      <c r="J253" s="394"/>
    </row>
    <row r="254" spans="1:10" ht="23.25" customHeight="1" hidden="1">
      <c r="A254" s="389">
        <v>2455</v>
      </c>
      <c r="B254" s="150" t="s">
        <v>423</v>
      </c>
      <c r="C254" s="52">
        <v>5</v>
      </c>
      <c r="D254" s="52">
        <v>5</v>
      </c>
      <c r="E254" s="52"/>
      <c r="F254" s="392" t="s">
        <v>723</v>
      </c>
      <c r="G254" s="401" t="s">
        <v>724</v>
      </c>
      <c r="H254" s="321">
        <f t="shared" si="5"/>
        <v>0</v>
      </c>
      <c r="I254" s="394">
        <f>SUM(I256:I257)</f>
        <v>0</v>
      </c>
      <c r="J254" s="394">
        <f>SUM(J256:J257)</f>
        <v>0</v>
      </c>
    </row>
    <row r="255" spans="1:10" ht="23.25" customHeight="1" hidden="1">
      <c r="A255" s="389"/>
      <c r="B255" s="150"/>
      <c r="C255" s="52"/>
      <c r="D255" s="52"/>
      <c r="E255" s="52"/>
      <c r="F255" s="392" t="s">
        <v>360</v>
      </c>
      <c r="G255" s="393"/>
      <c r="H255" s="321">
        <f t="shared" si="5"/>
        <v>0</v>
      </c>
      <c r="I255" s="394"/>
      <c r="J255" s="394"/>
    </row>
    <row r="256" spans="1:10" ht="23.25" customHeight="1" hidden="1">
      <c r="A256" s="389"/>
      <c r="B256" s="150"/>
      <c r="C256" s="52"/>
      <c r="D256" s="52"/>
      <c r="E256" s="52"/>
      <c r="F256" s="392" t="s">
        <v>361</v>
      </c>
      <c r="G256" s="393"/>
      <c r="H256" s="321">
        <f t="shared" si="5"/>
        <v>0</v>
      </c>
      <c r="I256" s="394"/>
      <c r="J256" s="394"/>
    </row>
    <row r="257" spans="1:10" ht="23.25" customHeight="1" hidden="1">
      <c r="A257" s="389"/>
      <c r="B257" s="150"/>
      <c r="C257" s="52"/>
      <c r="D257" s="52"/>
      <c r="E257" s="52"/>
      <c r="F257" s="392" t="s">
        <v>361</v>
      </c>
      <c r="G257" s="393"/>
      <c r="H257" s="321">
        <f t="shared" si="5"/>
        <v>0</v>
      </c>
      <c r="I257" s="394"/>
      <c r="J257" s="394"/>
    </row>
    <row r="258" spans="1:10" ht="23.25" customHeight="1" hidden="1">
      <c r="A258" s="389">
        <v>2460</v>
      </c>
      <c r="B258" s="150" t="s">
        <v>423</v>
      </c>
      <c r="C258" s="52">
        <v>6</v>
      </c>
      <c r="D258" s="52">
        <v>0</v>
      </c>
      <c r="E258" s="52"/>
      <c r="F258" s="390" t="s">
        <v>902</v>
      </c>
      <c r="G258" s="391" t="s">
        <v>726</v>
      </c>
      <c r="H258" s="321">
        <f t="shared" si="5"/>
        <v>0</v>
      </c>
      <c r="I258" s="394">
        <f>SUM(I259)</f>
        <v>0</v>
      </c>
      <c r="J258" s="394">
        <f>SUM(J259)</f>
        <v>0</v>
      </c>
    </row>
    <row r="259" spans="1:10" ht="23.25" customHeight="1" hidden="1">
      <c r="A259" s="389">
        <v>2461</v>
      </c>
      <c r="B259" s="150" t="s">
        <v>423</v>
      </c>
      <c r="C259" s="52">
        <v>6</v>
      </c>
      <c r="D259" s="52">
        <v>1</v>
      </c>
      <c r="E259" s="52"/>
      <c r="F259" s="392" t="s">
        <v>727</v>
      </c>
      <c r="G259" s="401" t="s">
        <v>726</v>
      </c>
      <c r="H259" s="321">
        <f t="shared" si="5"/>
        <v>0</v>
      </c>
      <c r="I259" s="394">
        <f>SUM(I261:I262)</f>
        <v>0</v>
      </c>
      <c r="J259" s="394">
        <f>SUM(J261:J262)</f>
        <v>0</v>
      </c>
    </row>
    <row r="260" spans="1:10" ht="23.25" customHeight="1" hidden="1">
      <c r="A260" s="389"/>
      <c r="B260" s="150"/>
      <c r="C260" s="52"/>
      <c r="D260" s="52"/>
      <c r="E260" s="52"/>
      <c r="F260" s="392" t="s">
        <v>360</v>
      </c>
      <c r="G260" s="393"/>
      <c r="H260" s="321">
        <f t="shared" si="5"/>
        <v>0</v>
      </c>
      <c r="I260" s="394"/>
      <c r="J260" s="394"/>
    </row>
    <row r="261" spans="1:10" ht="23.25" customHeight="1" hidden="1">
      <c r="A261" s="389"/>
      <c r="B261" s="150"/>
      <c r="C261" s="52"/>
      <c r="D261" s="52"/>
      <c r="E261" s="52"/>
      <c r="F261" s="392" t="s">
        <v>361</v>
      </c>
      <c r="G261" s="393"/>
      <c r="H261" s="321">
        <f t="shared" si="5"/>
        <v>0</v>
      </c>
      <c r="I261" s="394"/>
      <c r="J261" s="394"/>
    </row>
    <row r="262" spans="1:10" ht="23.25" customHeight="1" hidden="1">
      <c r="A262" s="389"/>
      <c r="B262" s="150"/>
      <c r="C262" s="52"/>
      <c r="D262" s="52"/>
      <c r="E262" s="52"/>
      <c r="F262" s="392" t="s">
        <v>361</v>
      </c>
      <c r="G262" s="393"/>
      <c r="H262" s="321">
        <f t="shared" si="5"/>
        <v>0</v>
      </c>
      <c r="I262" s="394"/>
      <c r="J262" s="394"/>
    </row>
    <row r="263" spans="1:10" ht="23.25" customHeight="1" hidden="1">
      <c r="A263" s="389">
        <v>2470</v>
      </c>
      <c r="B263" s="150" t="s">
        <v>423</v>
      </c>
      <c r="C263" s="52">
        <v>7</v>
      </c>
      <c r="D263" s="52">
        <v>0</v>
      </c>
      <c r="E263" s="52"/>
      <c r="F263" s="390" t="s">
        <v>903</v>
      </c>
      <c r="G263" s="403" t="s">
        <v>729</v>
      </c>
      <c r="H263" s="321">
        <f t="shared" si="5"/>
        <v>0</v>
      </c>
      <c r="I263" s="394">
        <f>SUM(I264,I268,I272,I276)</f>
        <v>0</v>
      </c>
      <c r="J263" s="394">
        <f>SUM(J264,J268,J272,J276)</f>
        <v>0</v>
      </c>
    </row>
    <row r="264" spans="1:10" ht="23.25" customHeight="1" hidden="1">
      <c r="A264" s="389">
        <v>2471</v>
      </c>
      <c r="B264" s="150" t="s">
        <v>423</v>
      </c>
      <c r="C264" s="52">
        <v>7</v>
      </c>
      <c r="D264" s="52">
        <v>1</v>
      </c>
      <c r="E264" s="52"/>
      <c r="F264" s="392" t="s">
        <v>730</v>
      </c>
      <c r="G264" s="401" t="s">
        <v>731</v>
      </c>
      <c r="H264" s="321">
        <f t="shared" si="5"/>
        <v>0</v>
      </c>
      <c r="I264" s="394">
        <f>SUM(I266:I267)</f>
        <v>0</v>
      </c>
      <c r="J264" s="394">
        <f>SUM(J266:J267)</f>
        <v>0</v>
      </c>
    </row>
    <row r="265" spans="1:10" ht="23.25" customHeight="1" hidden="1">
      <c r="A265" s="389"/>
      <c r="B265" s="150"/>
      <c r="C265" s="52"/>
      <c r="D265" s="52"/>
      <c r="E265" s="52"/>
      <c r="F265" s="392" t="s">
        <v>360</v>
      </c>
      <c r="G265" s="393"/>
      <c r="H265" s="321">
        <f t="shared" si="5"/>
        <v>0</v>
      </c>
      <c r="I265" s="394"/>
      <c r="J265" s="394"/>
    </row>
    <row r="266" spans="1:10" ht="23.25" customHeight="1" hidden="1">
      <c r="A266" s="389"/>
      <c r="B266" s="150"/>
      <c r="C266" s="52"/>
      <c r="D266" s="52"/>
      <c r="E266" s="52"/>
      <c r="F266" s="392" t="s">
        <v>361</v>
      </c>
      <c r="G266" s="393"/>
      <c r="H266" s="321">
        <f t="shared" si="5"/>
        <v>0</v>
      </c>
      <c r="I266" s="394"/>
      <c r="J266" s="394"/>
    </row>
    <row r="267" spans="1:10" ht="23.25" customHeight="1" hidden="1">
      <c r="A267" s="389"/>
      <c r="B267" s="150"/>
      <c r="C267" s="52"/>
      <c r="D267" s="52"/>
      <c r="E267" s="52"/>
      <c r="F267" s="392" t="s">
        <v>361</v>
      </c>
      <c r="G267" s="393"/>
      <c r="H267" s="321">
        <f t="shared" si="5"/>
        <v>0</v>
      </c>
      <c r="I267" s="394"/>
      <c r="J267" s="394"/>
    </row>
    <row r="268" spans="1:10" ht="23.25" customHeight="1" hidden="1">
      <c r="A268" s="389">
        <v>2472</v>
      </c>
      <c r="B268" s="150" t="s">
        <v>423</v>
      </c>
      <c r="C268" s="52">
        <v>7</v>
      </c>
      <c r="D268" s="52">
        <v>2</v>
      </c>
      <c r="E268" s="52"/>
      <c r="F268" s="392" t="s">
        <v>732</v>
      </c>
      <c r="G268" s="406" t="s">
        <v>733</v>
      </c>
      <c r="H268" s="321">
        <f t="shared" si="5"/>
        <v>0</v>
      </c>
      <c r="I268" s="394">
        <f>SUM(I270:I271)</f>
        <v>0</v>
      </c>
      <c r="J268" s="394">
        <f>SUM(J270:J271)</f>
        <v>0</v>
      </c>
    </row>
    <row r="269" spans="1:10" ht="23.25" customHeight="1" hidden="1">
      <c r="A269" s="389"/>
      <c r="B269" s="150"/>
      <c r="C269" s="52"/>
      <c r="D269" s="52"/>
      <c r="E269" s="52"/>
      <c r="F269" s="392" t="s">
        <v>360</v>
      </c>
      <c r="G269" s="393"/>
      <c r="H269" s="321">
        <f t="shared" si="5"/>
        <v>0</v>
      </c>
      <c r="I269" s="394"/>
      <c r="J269" s="394"/>
    </row>
    <row r="270" spans="1:10" ht="23.25" customHeight="1" hidden="1">
      <c r="A270" s="389"/>
      <c r="B270" s="150"/>
      <c r="C270" s="52"/>
      <c r="D270" s="52"/>
      <c r="E270" s="52"/>
      <c r="F270" s="392" t="s">
        <v>361</v>
      </c>
      <c r="G270" s="393"/>
      <c r="H270" s="321">
        <f t="shared" si="5"/>
        <v>0</v>
      </c>
      <c r="I270" s="394"/>
      <c r="J270" s="394"/>
    </row>
    <row r="271" spans="1:10" ht="23.25" customHeight="1" hidden="1">
      <c r="A271" s="389"/>
      <c r="B271" s="150"/>
      <c r="C271" s="52"/>
      <c r="D271" s="52"/>
      <c r="E271" s="52"/>
      <c r="F271" s="392" t="s">
        <v>361</v>
      </c>
      <c r="G271" s="393"/>
      <c r="H271" s="321">
        <f t="shared" si="5"/>
        <v>0</v>
      </c>
      <c r="I271" s="394"/>
      <c r="J271" s="394"/>
    </row>
    <row r="272" spans="1:10" ht="23.25" customHeight="1" hidden="1">
      <c r="A272" s="389">
        <v>2473</v>
      </c>
      <c r="B272" s="150" t="s">
        <v>423</v>
      </c>
      <c r="C272" s="52">
        <v>7</v>
      </c>
      <c r="D272" s="52">
        <v>3</v>
      </c>
      <c r="E272" s="52"/>
      <c r="F272" s="392" t="s">
        <v>734</v>
      </c>
      <c r="G272" s="401" t="s">
        <v>735</v>
      </c>
      <c r="H272" s="321">
        <f t="shared" si="5"/>
        <v>0</v>
      </c>
      <c r="I272" s="394">
        <f>SUM(I274:I275)</f>
        <v>0</v>
      </c>
      <c r="J272" s="394">
        <f>SUM(J274:J275)</f>
        <v>0</v>
      </c>
    </row>
    <row r="273" spans="1:10" ht="23.25" customHeight="1" hidden="1">
      <c r="A273" s="389"/>
      <c r="B273" s="150"/>
      <c r="C273" s="52"/>
      <c r="D273" s="52"/>
      <c r="E273" s="52"/>
      <c r="F273" s="392" t="s">
        <v>360</v>
      </c>
      <c r="G273" s="393"/>
      <c r="H273" s="321">
        <f t="shared" si="5"/>
        <v>0</v>
      </c>
      <c r="I273" s="394"/>
      <c r="J273" s="394"/>
    </row>
    <row r="274" spans="1:10" ht="23.25" customHeight="1" hidden="1">
      <c r="A274" s="389"/>
      <c r="B274" s="150"/>
      <c r="C274" s="52"/>
      <c r="D274" s="52"/>
      <c r="E274" s="52"/>
      <c r="F274" s="392" t="s">
        <v>361</v>
      </c>
      <c r="G274" s="393"/>
      <c r="H274" s="321">
        <f t="shared" si="5"/>
        <v>0</v>
      </c>
      <c r="I274" s="394"/>
      <c r="J274" s="394"/>
    </row>
    <row r="275" spans="1:10" ht="23.25" customHeight="1" hidden="1">
      <c r="A275" s="389"/>
      <c r="B275" s="150"/>
      <c r="C275" s="52"/>
      <c r="D275" s="52"/>
      <c r="E275" s="52"/>
      <c r="F275" s="392" t="s">
        <v>361</v>
      </c>
      <c r="G275" s="393"/>
      <c r="H275" s="321">
        <f t="shared" si="5"/>
        <v>0</v>
      </c>
      <c r="I275" s="394"/>
      <c r="J275" s="394"/>
    </row>
    <row r="276" spans="1:10" ht="23.25" customHeight="1" hidden="1">
      <c r="A276" s="389">
        <v>2474</v>
      </c>
      <c r="B276" s="150" t="s">
        <v>423</v>
      </c>
      <c r="C276" s="52">
        <v>7</v>
      </c>
      <c r="D276" s="52">
        <v>4</v>
      </c>
      <c r="E276" s="52"/>
      <c r="F276" s="392" t="s">
        <v>736</v>
      </c>
      <c r="G276" s="393" t="s">
        <v>737</v>
      </c>
      <c r="H276" s="321">
        <f t="shared" si="5"/>
        <v>0</v>
      </c>
      <c r="I276" s="394">
        <f>SUM(I278:I279)</f>
        <v>0</v>
      </c>
      <c r="J276" s="394">
        <f>SUM(J278:J279)</f>
        <v>0</v>
      </c>
    </row>
    <row r="277" spans="1:10" ht="23.25" customHeight="1" hidden="1">
      <c r="A277" s="389"/>
      <c r="B277" s="150"/>
      <c r="C277" s="52"/>
      <c r="D277" s="52"/>
      <c r="E277" s="52"/>
      <c r="F277" s="392" t="s">
        <v>360</v>
      </c>
      <c r="G277" s="393"/>
      <c r="H277" s="321">
        <f t="shared" si="5"/>
        <v>0</v>
      </c>
      <c r="I277" s="394"/>
      <c r="J277" s="394"/>
    </row>
    <row r="278" spans="1:10" ht="23.25" customHeight="1" hidden="1">
      <c r="A278" s="389"/>
      <c r="B278" s="150"/>
      <c r="C278" s="52"/>
      <c r="D278" s="52"/>
      <c r="E278" s="52"/>
      <c r="F278" s="392" t="s">
        <v>361</v>
      </c>
      <c r="G278" s="393"/>
      <c r="H278" s="321">
        <f t="shared" si="5"/>
        <v>0</v>
      </c>
      <c r="I278" s="394"/>
      <c r="J278" s="394"/>
    </row>
    <row r="279" spans="1:10" ht="23.25" customHeight="1" hidden="1">
      <c r="A279" s="389"/>
      <c r="B279" s="150"/>
      <c r="C279" s="52"/>
      <c r="D279" s="52"/>
      <c r="E279" s="52"/>
      <c r="F279" s="392" t="s">
        <v>361</v>
      </c>
      <c r="G279" s="393"/>
      <c r="H279" s="321">
        <f t="shared" si="5"/>
        <v>0</v>
      </c>
      <c r="I279" s="394"/>
      <c r="J279" s="394"/>
    </row>
    <row r="280" spans="1:10" ht="23.25" customHeight="1" hidden="1">
      <c r="A280" s="389">
        <v>2480</v>
      </c>
      <c r="B280" s="150" t="s">
        <v>423</v>
      </c>
      <c r="C280" s="52">
        <v>8</v>
      </c>
      <c r="D280" s="52">
        <v>0</v>
      </c>
      <c r="E280" s="52"/>
      <c r="F280" s="390" t="s">
        <v>904</v>
      </c>
      <c r="G280" s="391" t="s">
        <v>739</v>
      </c>
      <c r="H280" s="321">
        <f t="shared" si="5"/>
        <v>0</v>
      </c>
      <c r="I280" s="394">
        <f>SUM(I281,I285,I289,I293)</f>
        <v>0</v>
      </c>
      <c r="J280" s="394">
        <f>SUM(J281,J285,J289,J293)</f>
        <v>0</v>
      </c>
    </row>
    <row r="281" spans="1:10" ht="23.25" customHeight="1" hidden="1">
      <c r="A281" s="389">
        <v>2481</v>
      </c>
      <c r="B281" s="150" t="s">
        <v>423</v>
      </c>
      <c r="C281" s="52">
        <v>8</v>
      </c>
      <c r="D281" s="52">
        <v>1</v>
      </c>
      <c r="E281" s="52"/>
      <c r="F281" s="392" t="s">
        <v>740</v>
      </c>
      <c r="G281" s="401" t="s">
        <v>741</v>
      </c>
      <c r="H281" s="321">
        <f t="shared" si="5"/>
        <v>0</v>
      </c>
      <c r="I281" s="394">
        <f>SUM(I283:I284)</f>
        <v>0</v>
      </c>
      <c r="J281" s="394">
        <f>SUM(J283:J284)</f>
        <v>0</v>
      </c>
    </row>
    <row r="282" spans="1:10" ht="23.25" customHeight="1" hidden="1">
      <c r="A282" s="389"/>
      <c r="B282" s="150"/>
      <c r="C282" s="52"/>
      <c r="D282" s="52"/>
      <c r="E282" s="52"/>
      <c r="F282" s="392" t="s">
        <v>360</v>
      </c>
      <c r="G282" s="393"/>
      <c r="H282" s="321">
        <f t="shared" si="5"/>
        <v>0</v>
      </c>
      <c r="I282" s="394"/>
      <c r="J282" s="394"/>
    </row>
    <row r="283" spans="1:10" ht="23.25" customHeight="1" hidden="1">
      <c r="A283" s="389"/>
      <c r="B283" s="150"/>
      <c r="C283" s="52"/>
      <c r="D283" s="52"/>
      <c r="E283" s="52"/>
      <c r="F283" s="392" t="s">
        <v>361</v>
      </c>
      <c r="G283" s="393"/>
      <c r="H283" s="321">
        <f t="shared" si="5"/>
        <v>0</v>
      </c>
      <c r="I283" s="394"/>
      <c r="J283" s="394"/>
    </row>
    <row r="284" spans="1:10" ht="23.25" customHeight="1" hidden="1">
      <c r="A284" s="389"/>
      <c r="B284" s="150"/>
      <c r="C284" s="52"/>
      <c r="D284" s="52"/>
      <c r="E284" s="52"/>
      <c r="F284" s="392" t="s">
        <v>361</v>
      </c>
      <c r="G284" s="393"/>
      <c r="H284" s="321">
        <f t="shared" si="5"/>
        <v>0</v>
      </c>
      <c r="I284" s="394"/>
      <c r="J284" s="394"/>
    </row>
    <row r="285" spans="1:10" ht="23.25" customHeight="1" hidden="1">
      <c r="A285" s="389">
        <v>2482</v>
      </c>
      <c r="B285" s="150" t="s">
        <v>423</v>
      </c>
      <c r="C285" s="52">
        <v>8</v>
      </c>
      <c r="D285" s="52">
        <v>2</v>
      </c>
      <c r="E285" s="52"/>
      <c r="F285" s="392" t="s">
        <v>742</v>
      </c>
      <c r="G285" s="401" t="s">
        <v>743</v>
      </c>
      <c r="H285" s="321">
        <f t="shared" si="5"/>
        <v>0</v>
      </c>
      <c r="I285" s="394">
        <f>SUM(I287:I288)</f>
        <v>0</v>
      </c>
      <c r="J285" s="394">
        <f>SUM(J287:J288)</f>
        <v>0</v>
      </c>
    </row>
    <row r="286" spans="1:10" ht="23.25" customHeight="1" hidden="1">
      <c r="A286" s="389"/>
      <c r="B286" s="150"/>
      <c r="C286" s="52"/>
      <c r="D286" s="52"/>
      <c r="E286" s="52"/>
      <c r="F286" s="392" t="s">
        <v>360</v>
      </c>
      <c r="G286" s="393"/>
      <c r="H286" s="321">
        <f t="shared" si="5"/>
        <v>0</v>
      </c>
      <c r="I286" s="394"/>
      <c r="J286" s="394"/>
    </row>
    <row r="287" spans="1:10" ht="23.25" customHeight="1" hidden="1">
      <c r="A287" s="389"/>
      <c r="B287" s="150"/>
      <c r="C287" s="52"/>
      <c r="D287" s="52"/>
      <c r="E287" s="52"/>
      <c r="F287" s="392" t="s">
        <v>361</v>
      </c>
      <c r="G287" s="393"/>
      <c r="H287" s="321">
        <f t="shared" si="5"/>
        <v>0</v>
      </c>
      <c r="I287" s="394"/>
      <c r="J287" s="394"/>
    </row>
    <row r="288" spans="1:10" ht="23.25" customHeight="1" hidden="1">
      <c r="A288" s="389"/>
      <c r="B288" s="150"/>
      <c r="C288" s="52"/>
      <c r="D288" s="52"/>
      <c r="E288" s="52"/>
      <c r="F288" s="392" t="s">
        <v>361</v>
      </c>
      <c r="G288" s="393"/>
      <c r="H288" s="321">
        <f t="shared" si="5"/>
        <v>0</v>
      </c>
      <c r="I288" s="394"/>
      <c r="J288" s="394"/>
    </row>
    <row r="289" spans="1:10" ht="23.25" customHeight="1" hidden="1">
      <c r="A289" s="389">
        <v>2483</v>
      </c>
      <c r="B289" s="150" t="s">
        <v>423</v>
      </c>
      <c r="C289" s="52">
        <v>8</v>
      </c>
      <c r="D289" s="52">
        <v>3</v>
      </c>
      <c r="E289" s="52"/>
      <c r="F289" s="392" t="s">
        <v>744</v>
      </c>
      <c r="G289" s="401" t="s">
        <v>745</v>
      </c>
      <c r="H289" s="321">
        <f aca="true" t="shared" si="6" ref="H289:H356">SUM(I289:J289)</f>
        <v>0</v>
      </c>
      <c r="I289" s="394">
        <f>SUM(I291:I292)</f>
        <v>0</v>
      </c>
      <c r="J289" s="394">
        <f>SUM(J291:J292)</f>
        <v>0</v>
      </c>
    </row>
    <row r="290" spans="1:10" ht="23.25" customHeight="1" hidden="1">
      <c r="A290" s="389"/>
      <c r="B290" s="150"/>
      <c r="C290" s="52"/>
      <c r="D290" s="52"/>
      <c r="E290" s="52"/>
      <c r="F290" s="392" t="s">
        <v>360</v>
      </c>
      <c r="G290" s="393"/>
      <c r="H290" s="321">
        <f t="shared" si="6"/>
        <v>0</v>
      </c>
      <c r="I290" s="394"/>
      <c r="J290" s="394"/>
    </row>
    <row r="291" spans="1:10" ht="23.25" customHeight="1" hidden="1">
      <c r="A291" s="389"/>
      <c r="B291" s="150"/>
      <c r="C291" s="52"/>
      <c r="D291" s="52"/>
      <c r="E291" s="52"/>
      <c r="F291" s="392" t="s">
        <v>361</v>
      </c>
      <c r="G291" s="393"/>
      <c r="H291" s="321">
        <f t="shared" si="6"/>
        <v>0</v>
      </c>
      <c r="I291" s="394"/>
      <c r="J291" s="394"/>
    </row>
    <row r="292" spans="1:10" ht="23.25" customHeight="1" hidden="1">
      <c r="A292" s="389"/>
      <c r="B292" s="150"/>
      <c r="C292" s="52"/>
      <c r="D292" s="52"/>
      <c r="E292" s="52"/>
      <c r="F292" s="392" t="s">
        <v>361</v>
      </c>
      <c r="G292" s="393"/>
      <c r="H292" s="321">
        <f t="shared" si="6"/>
        <v>0</v>
      </c>
      <c r="I292" s="394"/>
      <c r="J292" s="394"/>
    </row>
    <row r="293" spans="1:10" ht="23.25" customHeight="1" hidden="1">
      <c r="A293" s="389">
        <v>2484</v>
      </c>
      <c r="B293" s="150" t="s">
        <v>423</v>
      </c>
      <c r="C293" s="52">
        <v>8</v>
      </c>
      <c r="D293" s="52">
        <v>4</v>
      </c>
      <c r="E293" s="52"/>
      <c r="F293" s="392" t="s">
        <v>746</v>
      </c>
      <c r="G293" s="401" t="s">
        <v>747</v>
      </c>
      <c r="H293" s="321">
        <f t="shared" si="6"/>
        <v>0</v>
      </c>
      <c r="I293" s="394">
        <f>SUM(I295:I296)</f>
        <v>0</v>
      </c>
      <c r="J293" s="394">
        <f>SUM(J295:J296)</f>
        <v>0</v>
      </c>
    </row>
    <row r="294" spans="1:10" ht="23.25" customHeight="1" hidden="1">
      <c r="A294" s="389"/>
      <c r="B294" s="150"/>
      <c r="C294" s="52"/>
      <c r="D294" s="52"/>
      <c r="E294" s="52"/>
      <c r="F294" s="392" t="s">
        <v>360</v>
      </c>
      <c r="G294" s="393"/>
      <c r="H294" s="321">
        <f t="shared" si="6"/>
        <v>0</v>
      </c>
      <c r="I294" s="394"/>
      <c r="J294" s="394"/>
    </row>
    <row r="295" spans="1:10" ht="23.25" customHeight="1" hidden="1">
      <c r="A295" s="389"/>
      <c r="B295" s="150"/>
      <c r="C295" s="52"/>
      <c r="D295" s="52"/>
      <c r="E295" s="52"/>
      <c r="F295" s="392" t="s">
        <v>361</v>
      </c>
      <c r="G295" s="393"/>
      <c r="H295" s="321">
        <f t="shared" si="6"/>
        <v>0</v>
      </c>
      <c r="I295" s="394"/>
      <c r="J295" s="394"/>
    </row>
    <row r="296" spans="1:10" ht="23.25" customHeight="1" hidden="1">
      <c r="A296" s="389"/>
      <c r="B296" s="150"/>
      <c r="C296" s="52"/>
      <c r="D296" s="52"/>
      <c r="E296" s="52"/>
      <c r="F296" s="392" t="s">
        <v>361</v>
      </c>
      <c r="G296" s="393"/>
      <c r="H296" s="321">
        <f t="shared" si="6"/>
        <v>0</v>
      </c>
      <c r="I296" s="394"/>
      <c r="J296" s="394"/>
    </row>
    <row r="297" spans="1:10" ht="23.25" customHeight="1" hidden="1">
      <c r="A297" s="389">
        <v>2490</v>
      </c>
      <c r="B297" s="150" t="s">
        <v>423</v>
      </c>
      <c r="C297" s="52">
        <v>9</v>
      </c>
      <c r="D297" s="52">
        <v>0</v>
      </c>
      <c r="E297" s="52"/>
      <c r="F297" s="390" t="s">
        <v>905</v>
      </c>
      <c r="G297" s="391" t="s">
        <v>755</v>
      </c>
      <c r="H297" s="321">
        <f t="shared" si="6"/>
        <v>0</v>
      </c>
      <c r="I297" s="394">
        <f>SUM(I298)</f>
        <v>0</v>
      </c>
      <c r="J297" s="394">
        <f>SUM(J298)</f>
        <v>0</v>
      </c>
    </row>
    <row r="298" spans="1:10" ht="23.25" customHeight="1" hidden="1">
      <c r="A298" s="389">
        <v>2491</v>
      </c>
      <c r="B298" s="150" t="s">
        <v>423</v>
      </c>
      <c r="C298" s="52">
        <v>9</v>
      </c>
      <c r="D298" s="52">
        <v>1</v>
      </c>
      <c r="E298" s="52"/>
      <c r="F298" s="392" t="s">
        <v>754</v>
      </c>
      <c r="G298" s="401" t="s">
        <v>756</v>
      </c>
      <c r="H298" s="321">
        <f t="shared" si="6"/>
        <v>0</v>
      </c>
      <c r="I298" s="394">
        <f>SUM(I300:I301)</f>
        <v>0</v>
      </c>
      <c r="J298" s="394">
        <f>SUM(J300:J301)</f>
        <v>0</v>
      </c>
    </row>
    <row r="299" spans="1:10" ht="23.25" customHeight="1" hidden="1">
      <c r="A299" s="389"/>
      <c r="B299" s="150"/>
      <c r="C299" s="52"/>
      <c r="D299" s="52"/>
      <c r="E299" s="52"/>
      <c r="F299" s="392" t="s">
        <v>360</v>
      </c>
      <c r="G299" s="393"/>
      <c r="H299" s="321">
        <f t="shared" si="6"/>
        <v>0</v>
      </c>
      <c r="I299" s="394"/>
      <c r="J299" s="394"/>
    </row>
    <row r="300" spans="1:10" ht="23.25" customHeight="1" hidden="1">
      <c r="A300" s="389"/>
      <c r="B300" s="150"/>
      <c r="C300" s="52"/>
      <c r="D300" s="52"/>
      <c r="E300" s="52"/>
      <c r="F300" s="392" t="s">
        <v>361</v>
      </c>
      <c r="G300" s="393"/>
      <c r="H300" s="321">
        <f t="shared" si="6"/>
        <v>0</v>
      </c>
      <c r="I300" s="394"/>
      <c r="J300" s="394"/>
    </row>
    <row r="301" spans="1:10" ht="23.25" customHeight="1" hidden="1">
      <c r="A301" s="389"/>
      <c r="B301" s="150"/>
      <c r="C301" s="52"/>
      <c r="D301" s="52"/>
      <c r="E301" s="52"/>
      <c r="F301" s="392" t="s">
        <v>361</v>
      </c>
      <c r="G301" s="393"/>
      <c r="H301" s="321">
        <f t="shared" si="6"/>
        <v>0</v>
      </c>
      <c r="I301" s="394"/>
      <c r="J301" s="394"/>
    </row>
    <row r="302" spans="1:10" s="388" customFormat="1" ht="23.25" customHeight="1">
      <c r="A302" s="56">
        <v>2500</v>
      </c>
      <c r="B302" s="150" t="s">
        <v>425</v>
      </c>
      <c r="C302" s="52">
        <v>0</v>
      </c>
      <c r="D302" s="52">
        <v>0</v>
      </c>
      <c r="E302" s="52"/>
      <c r="F302" s="404" t="s">
        <v>906</v>
      </c>
      <c r="G302" s="402" t="s">
        <v>757</v>
      </c>
      <c r="H302" s="321">
        <f t="shared" si="6"/>
        <v>170353.6</v>
      </c>
      <c r="I302" s="321">
        <f>I303+I329</f>
        <v>169754.4</v>
      </c>
      <c r="J302" s="321">
        <f>J329</f>
        <v>599.2</v>
      </c>
    </row>
    <row r="303" spans="1:10" ht="23.25" customHeight="1">
      <c r="A303" s="389">
        <v>2510</v>
      </c>
      <c r="B303" s="150" t="s">
        <v>425</v>
      </c>
      <c r="C303" s="52">
        <v>1</v>
      </c>
      <c r="D303" s="52">
        <v>0</v>
      </c>
      <c r="E303" s="52"/>
      <c r="F303" s="390" t="s">
        <v>907</v>
      </c>
      <c r="G303" s="391" t="s">
        <v>759</v>
      </c>
      <c r="H303" s="321">
        <f t="shared" si="6"/>
        <v>169754.4</v>
      </c>
      <c r="I303" s="394">
        <f>SUM(I304)</f>
        <v>169754.4</v>
      </c>
      <c r="J303" s="394">
        <f>SUM(J304)</f>
        <v>0</v>
      </c>
    </row>
    <row r="304" spans="1:10" ht="23.25" customHeight="1">
      <c r="A304" s="389">
        <v>2511</v>
      </c>
      <c r="B304" s="150" t="s">
        <v>425</v>
      </c>
      <c r="C304" s="52">
        <v>1</v>
      </c>
      <c r="D304" s="52">
        <v>1</v>
      </c>
      <c r="E304" s="52"/>
      <c r="F304" s="392" t="s">
        <v>758</v>
      </c>
      <c r="G304" s="401" t="s">
        <v>760</v>
      </c>
      <c r="H304" s="321">
        <f t="shared" si="6"/>
        <v>169754.4</v>
      </c>
      <c r="I304" s="394">
        <f>I306+I307</f>
        <v>169754.4</v>
      </c>
      <c r="J304" s="394">
        <f>SUM(J307:J308)</f>
        <v>0</v>
      </c>
    </row>
    <row r="305" spans="1:10" ht="23.25" customHeight="1">
      <c r="A305" s="389"/>
      <c r="B305" s="150"/>
      <c r="C305" s="52"/>
      <c r="D305" s="52"/>
      <c r="E305" s="52"/>
      <c r="F305" s="392" t="s">
        <v>360</v>
      </c>
      <c r="G305" s="393"/>
      <c r="H305" s="321"/>
      <c r="I305" s="394"/>
      <c r="J305" s="394"/>
    </row>
    <row r="306" spans="1:10" ht="15">
      <c r="A306" s="389"/>
      <c r="B306" s="150"/>
      <c r="C306" s="52"/>
      <c r="D306" s="52"/>
      <c r="E306" s="56">
        <v>4213</v>
      </c>
      <c r="F306" s="392" t="s">
        <v>253</v>
      </c>
      <c r="G306" s="393"/>
      <c r="H306" s="321">
        <f>'[1]2019'!$K$30</f>
        <v>58000</v>
      </c>
      <c r="I306" s="321">
        <f>'[1]2019'!$K$30+8183.4</f>
        <v>66183.4</v>
      </c>
      <c r="J306" s="394"/>
    </row>
    <row r="307" spans="1:10" ht="23.25" customHeight="1">
      <c r="A307" s="389"/>
      <c r="B307" s="150"/>
      <c r="C307" s="52"/>
      <c r="D307" s="52"/>
      <c r="E307" s="52">
        <v>4511</v>
      </c>
      <c r="F307" s="399" t="s">
        <v>962</v>
      </c>
      <c r="G307" s="400"/>
      <c r="H307" s="533">
        <f>'[1]2019'!$C$24</f>
        <v>96200</v>
      </c>
      <c r="I307" s="531">
        <f>'[1]2019'!$C$24+7371</f>
        <v>103571</v>
      </c>
      <c r="J307" s="394"/>
    </row>
    <row r="308" spans="1:10" ht="23.25" customHeight="1" hidden="1">
      <c r="A308" s="389"/>
      <c r="B308" s="150"/>
      <c r="C308" s="52"/>
      <c r="D308" s="52"/>
      <c r="E308" s="52"/>
      <c r="F308" s="392"/>
      <c r="G308" s="393"/>
      <c r="H308" s="321">
        <f t="shared" si="6"/>
        <v>0</v>
      </c>
      <c r="I308" s="394"/>
      <c r="J308" s="394"/>
    </row>
    <row r="309" spans="1:10" ht="23.25" customHeight="1" hidden="1">
      <c r="A309" s="389">
        <v>2520</v>
      </c>
      <c r="B309" s="150" t="s">
        <v>425</v>
      </c>
      <c r="C309" s="52">
        <v>2</v>
      </c>
      <c r="D309" s="52">
        <v>0</v>
      </c>
      <c r="E309" s="52"/>
      <c r="F309" s="390" t="s">
        <v>908</v>
      </c>
      <c r="G309" s="391" t="s">
        <v>762</v>
      </c>
      <c r="H309" s="321">
        <f t="shared" si="6"/>
        <v>0</v>
      </c>
      <c r="I309" s="394">
        <f>SUM(I310)</f>
        <v>0</v>
      </c>
      <c r="J309" s="394">
        <f>SUM(J310)</f>
        <v>0</v>
      </c>
    </row>
    <row r="310" spans="1:10" ht="23.25" customHeight="1" hidden="1">
      <c r="A310" s="389">
        <v>2521</v>
      </c>
      <c r="B310" s="150" t="s">
        <v>425</v>
      </c>
      <c r="C310" s="52">
        <v>2</v>
      </c>
      <c r="D310" s="52">
        <v>1</v>
      </c>
      <c r="E310" s="52"/>
      <c r="F310" s="392" t="s">
        <v>763</v>
      </c>
      <c r="G310" s="401" t="s">
        <v>764</v>
      </c>
      <c r="H310" s="321">
        <f t="shared" si="6"/>
        <v>0</v>
      </c>
      <c r="I310" s="394">
        <f>SUM(I312:I313)</f>
        <v>0</v>
      </c>
      <c r="J310" s="394">
        <f>SUM(J312:J313)</f>
        <v>0</v>
      </c>
    </row>
    <row r="311" spans="1:10" ht="23.25" customHeight="1" hidden="1">
      <c r="A311" s="389"/>
      <c r="B311" s="150"/>
      <c r="C311" s="52"/>
      <c r="D311" s="52"/>
      <c r="E311" s="52"/>
      <c r="F311" s="392" t="s">
        <v>360</v>
      </c>
      <c r="G311" s="393"/>
      <c r="H311" s="321">
        <f t="shared" si="6"/>
        <v>0</v>
      </c>
      <c r="I311" s="394"/>
      <c r="J311" s="394"/>
    </row>
    <row r="312" spans="1:10" ht="23.25" customHeight="1" hidden="1">
      <c r="A312" s="389"/>
      <c r="B312" s="150"/>
      <c r="C312" s="52"/>
      <c r="D312" s="52"/>
      <c r="E312" s="52"/>
      <c r="F312" s="392" t="s">
        <v>361</v>
      </c>
      <c r="G312" s="393"/>
      <c r="H312" s="321">
        <f t="shared" si="6"/>
        <v>0</v>
      </c>
      <c r="I312" s="394"/>
      <c r="J312" s="394"/>
    </row>
    <row r="313" spans="1:10" ht="23.25" customHeight="1" hidden="1">
      <c r="A313" s="389"/>
      <c r="B313" s="150"/>
      <c r="C313" s="52"/>
      <c r="D313" s="52"/>
      <c r="E313" s="52"/>
      <c r="F313" s="392" t="s">
        <v>361</v>
      </c>
      <c r="G313" s="393"/>
      <c r="H313" s="321">
        <f t="shared" si="6"/>
        <v>0</v>
      </c>
      <c r="I313" s="394"/>
      <c r="J313" s="394"/>
    </row>
    <row r="314" spans="1:10" ht="23.25" customHeight="1" hidden="1">
      <c r="A314" s="389">
        <v>2530</v>
      </c>
      <c r="B314" s="150" t="s">
        <v>425</v>
      </c>
      <c r="C314" s="52">
        <v>3</v>
      </c>
      <c r="D314" s="52">
        <v>0</v>
      </c>
      <c r="E314" s="52"/>
      <c r="F314" s="390" t="s">
        <v>909</v>
      </c>
      <c r="G314" s="391" t="s">
        <v>766</v>
      </c>
      <c r="H314" s="321">
        <f t="shared" si="6"/>
        <v>0</v>
      </c>
      <c r="I314" s="394">
        <f>SUM(I315)</f>
        <v>0</v>
      </c>
      <c r="J314" s="394">
        <f>SUM(J315)</f>
        <v>0</v>
      </c>
    </row>
    <row r="315" spans="1:10" ht="23.25" customHeight="1" hidden="1">
      <c r="A315" s="389">
        <v>3531</v>
      </c>
      <c r="B315" s="150" t="s">
        <v>425</v>
      </c>
      <c r="C315" s="52">
        <v>3</v>
      </c>
      <c r="D315" s="52">
        <v>1</v>
      </c>
      <c r="E315" s="52"/>
      <c r="F315" s="392" t="s">
        <v>765</v>
      </c>
      <c r="G315" s="401" t="s">
        <v>767</v>
      </c>
      <c r="H315" s="321">
        <f t="shared" si="6"/>
        <v>0</v>
      </c>
      <c r="I315" s="394">
        <f>SUM(I317:I318)</f>
        <v>0</v>
      </c>
      <c r="J315" s="394">
        <f>SUM(J317:J318)</f>
        <v>0</v>
      </c>
    </row>
    <row r="316" spans="1:10" ht="23.25" customHeight="1" hidden="1">
      <c r="A316" s="389"/>
      <c r="B316" s="150"/>
      <c r="C316" s="52"/>
      <c r="D316" s="52"/>
      <c r="E316" s="52"/>
      <c r="F316" s="392" t="s">
        <v>360</v>
      </c>
      <c r="G316" s="393"/>
      <c r="H316" s="321">
        <f t="shared" si="6"/>
        <v>0</v>
      </c>
      <c r="I316" s="394"/>
      <c r="J316" s="394"/>
    </row>
    <row r="317" spans="1:10" ht="23.25" customHeight="1" hidden="1">
      <c r="A317" s="389"/>
      <c r="B317" s="150"/>
      <c r="C317" s="52"/>
      <c r="D317" s="52"/>
      <c r="E317" s="52"/>
      <c r="F317" s="392" t="s">
        <v>361</v>
      </c>
      <c r="G317" s="393"/>
      <c r="H317" s="321">
        <f t="shared" si="6"/>
        <v>0</v>
      </c>
      <c r="I317" s="394"/>
      <c r="J317" s="394"/>
    </row>
    <row r="318" spans="1:10" ht="23.25" customHeight="1" hidden="1">
      <c r="A318" s="389"/>
      <c r="B318" s="150"/>
      <c r="C318" s="52"/>
      <c r="D318" s="52"/>
      <c r="E318" s="52"/>
      <c r="F318" s="392" t="s">
        <v>361</v>
      </c>
      <c r="G318" s="393"/>
      <c r="H318" s="321">
        <f t="shared" si="6"/>
        <v>0</v>
      </c>
      <c r="I318" s="394"/>
      <c r="J318" s="394"/>
    </row>
    <row r="319" spans="1:10" ht="23.25" customHeight="1" hidden="1">
      <c r="A319" s="389">
        <v>2540</v>
      </c>
      <c r="B319" s="150" t="s">
        <v>425</v>
      </c>
      <c r="C319" s="52">
        <v>4</v>
      </c>
      <c r="D319" s="52">
        <v>0</v>
      </c>
      <c r="E319" s="52"/>
      <c r="F319" s="390" t="s">
        <v>910</v>
      </c>
      <c r="G319" s="391" t="s">
        <v>769</v>
      </c>
      <c r="H319" s="321">
        <f t="shared" si="6"/>
        <v>0</v>
      </c>
      <c r="I319" s="394">
        <f>SUM(I320)</f>
        <v>0</v>
      </c>
      <c r="J319" s="394">
        <f>SUM(J320)</f>
        <v>0</v>
      </c>
    </row>
    <row r="320" spans="1:10" ht="23.25" customHeight="1" hidden="1">
      <c r="A320" s="389">
        <v>2541</v>
      </c>
      <c r="B320" s="150" t="s">
        <v>425</v>
      </c>
      <c r="C320" s="52">
        <v>4</v>
      </c>
      <c r="D320" s="52">
        <v>1</v>
      </c>
      <c r="E320" s="52"/>
      <c r="F320" s="392" t="s">
        <v>768</v>
      </c>
      <c r="G320" s="401" t="s">
        <v>770</v>
      </c>
      <c r="H320" s="321">
        <f t="shared" si="6"/>
        <v>0</v>
      </c>
      <c r="I320" s="394">
        <f>SUM(I322:I323)</f>
        <v>0</v>
      </c>
      <c r="J320" s="394">
        <f>SUM(J322:J323)</f>
        <v>0</v>
      </c>
    </row>
    <row r="321" spans="1:10" ht="23.25" customHeight="1" hidden="1">
      <c r="A321" s="389"/>
      <c r="B321" s="150"/>
      <c r="C321" s="52"/>
      <c r="D321" s="52"/>
      <c r="E321" s="52"/>
      <c r="F321" s="392" t="s">
        <v>360</v>
      </c>
      <c r="G321" s="393"/>
      <c r="H321" s="321">
        <f t="shared" si="6"/>
        <v>0</v>
      </c>
      <c r="I321" s="394"/>
      <c r="J321" s="394"/>
    </row>
    <row r="322" spans="1:10" ht="23.25" customHeight="1" hidden="1">
      <c r="A322" s="389"/>
      <c r="B322" s="150"/>
      <c r="C322" s="52"/>
      <c r="D322" s="52"/>
      <c r="E322" s="52"/>
      <c r="F322" s="392" t="s">
        <v>361</v>
      </c>
      <c r="G322" s="393"/>
      <c r="H322" s="321">
        <f t="shared" si="6"/>
        <v>0</v>
      </c>
      <c r="I322" s="394"/>
      <c r="J322" s="394"/>
    </row>
    <row r="323" spans="1:10" ht="23.25" customHeight="1" hidden="1">
      <c r="A323" s="389"/>
      <c r="B323" s="150"/>
      <c r="C323" s="52"/>
      <c r="D323" s="52"/>
      <c r="E323" s="52"/>
      <c r="F323" s="392" t="s">
        <v>361</v>
      </c>
      <c r="G323" s="393"/>
      <c r="H323" s="321">
        <f t="shared" si="6"/>
        <v>0</v>
      </c>
      <c r="I323" s="394"/>
      <c r="J323" s="394"/>
    </row>
    <row r="324" spans="1:10" ht="23.25" customHeight="1" hidden="1">
      <c r="A324" s="389">
        <v>2550</v>
      </c>
      <c r="B324" s="150" t="s">
        <v>425</v>
      </c>
      <c r="C324" s="52">
        <v>5</v>
      </c>
      <c r="D324" s="52">
        <v>0</v>
      </c>
      <c r="E324" s="52"/>
      <c r="F324" s="390" t="s">
        <v>911</v>
      </c>
      <c r="G324" s="391" t="s">
        <v>772</v>
      </c>
      <c r="H324" s="321">
        <f t="shared" si="6"/>
        <v>0</v>
      </c>
      <c r="I324" s="394">
        <f>SUM(I325)</f>
        <v>0</v>
      </c>
      <c r="J324" s="394">
        <f>SUM(J325)</f>
        <v>0</v>
      </c>
    </row>
    <row r="325" spans="1:10" ht="23.25" customHeight="1" hidden="1">
      <c r="A325" s="389">
        <v>2551</v>
      </c>
      <c r="B325" s="150" t="s">
        <v>425</v>
      </c>
      <c r="C325" s="52">
        <v>5</v>
      </c>
      <c r="D325" s="52">
        <v>1</v>
      </c>
      <c r="E325" s="52"/>
      <c r="F325" s="392" t="s">
        <v>771</v>
      </c>
      <c r="G325" s="401" t="s">
        <v>773</v>
      </c>
      <c r="H325" s="321">
        <f t="shared" si="6"/>
        <v>0</v>
      </c>
      <c r="I325" s="394">
        <f>SUM(I327:I328)</f>
        <v>0</v>
      </c>
      <c r="J325" s="394">
        <f>SUM(J327:J328)</f>
        <v>0</v>
      </c>
    </row>
    <row r="326" spans="1:10" ht="23.25" customHeight="1" hidden="1">
      <c r="A326" s="389"/>
      <c r="B326" s="150"/>
      <c r="C326" s="52"/>
      <c r="D326" s="52"/>
      <c r="E326" s="52"/>
      <c r="F326" s="392" t="s">
        <v>360</v>
      </c>
      <c r="G326" s="393"/>
      <c r="H326" s="321">
        <f t="shared" si="6"/>
        <v>0</v>
      </c>
      <c r="I326" s="394"/>
      <c r="J326" s="394"/>
    </row>
    <row r="327" spans="1:10" ht="23.25" customHeight="1" hidden="1">
      <c r="A327" s="389"/>
      <c r="B327" s="150"/>
      <c r="C327" s="52"/>
      <c r="D327" s="52"/>
      <c r="E327" s="52"/>
      <c r="F327" s="392" t="s">
        <v>361</v>
      </c>
      <c r="G327" s="393"/>
      <c r="H327" s="321">
        <f t="shared" si="6"/>
        <v>0</v>
      </c>
      <c r="I327" s="394"/>
      <c r="J327" s="394"/>
    </row>
    <row r="328" spans="1:10" ht="23.25" customHeight="1" hidden="1">
      <c r="A328" s="389"/>
      <c r="B328" s="150"/>
      <c r="C328" s="52"/>
      <c r="D328" s="52"/>
      <c r="E328" s="52"/>
      <c r="F328" s="392" t="s">
        <v>361</v>
      </c>
      <c r="G328" s="393"/>
      <c r="H328" s="321">
        <f t="shared" si="6"/>
        <v>0</v>
      </c>
      <c r="I328" s="394"/>
      <c r="J328" s="394"/>
    </row>
    <row r="329" spans="1:10" ht="23.25" customHeight="1">
      <c r="A329" s="389">
        <v>2560</v>
      </c>
      <c r="B329" s="150" t="s">
        <v>425</v>
      </c>
      <c r="C329" s="52">
        <v>6</v>
      </c>
      <c r="D329" s="52">
        <v>0</v>
      </c>
      <c r="E329" s="52"/>
      <c r="F329" s="390" t="s">
        <v>912</v>
      </c>
      <c r="G329" s="391" t="s">
        <v>775</v>
      </c>
      <c r="H329" s="321">
        <f t="shared" si="6"/>
        <v>599.2</v>
      </c>
      <c r="I329" s="394">
        <f>SUM(I330)</f>
        <v>0</v>
      </c>
      <c r="J329" s="394">
        <f>SUM(J330)</f>
        <v>599.2</v>
      </c>
    </row>
    <row r="330" spans="1:10" ht="23.25" customHeight="1">
      <c r="A330" s="389">
        <v>2561</v>
      </c>
      <c r="B330" s="150" t="s">
        <v>425</v>
      </c>
      <c r="C330" s="52">
        <v>6</v>
      </c>
      <c r="D330" s="52">
        <v>1</v>
      </c>
      <c r="E330" s="52"/>
      <c r="F330" s="392" t="s">
        <v>774</v>
      </c>
      <c r="G330" s="401" t="s">
        <v>776</v>
      </c>
      <c r="H330" s="321">
        <f>SUM(I330:J330)</f>
        <v>599.2</v>
      </c>
      <c r="I330" s="394"/>
      <c r="J330" s="394">
        <f>J333+J332</f>
        <v>599.2</v>
      </c>
    </row>
    <row r="331" spans="1:10" ht="23.25" customHeight="1">
      <c r="A331" s="389"/>
      <c r="B331" s="150"/>
      <c r="C331" s="52"/>
      <c r="D331" s="52"/>
      <c r="E331" s="52"/>
      <c r="F331" s="392" t="s">
        <v>360</v>
      </c>
      <c r="G331" s="393"/>
      <c r="H331" s="321">
        <f t="shared" si="6"/>
        <v>0</v>
      </c>
      <c r="I331" s="394"/>
      <c r="J331" s="394"/>
    </row>
    <row r="332" spans="1:10" ht="15">
      <c r="A332" s="389"/>
      <c r="B332" s="150"/>
      <c r="C332" s="52"/>
      <c r="D332" s="52"/>
      <c r="E332" s="52">
        <v>5131</v>
      </c>
      <c r="F332" s="392" t="s">
        <v>540</v>
      </c>
      <c r="G332" s="393"/>
      <c r="H332" s="321">
        <f>J332</f>
        <v>599.2</v>
      </c>
      <c r="I332" s="394"/>
      <c r="J332" s="394">
        <f>'[1]2019'!$AY$39</f>
        <v>599.2</v>
      </c>
    </row>
    <row r="333" spans="1:10" ht="15">
      <c r="A333" s="389"/>
      <c r="B333" s="150"/>
      <c r="C333" s="52"/>
      <c r="D333" s="52"/>
      <c r="E333" s="52">
        <v>5122</v>
      </c>
      <c r="F333" s="392" t="s">
        <v>1019</v>
      </c>
      <c r="G333" s="393"/>
      <c r="H333" s="321">
        <f>J333</f>
        <v>0</v>
      </c>
      <c r="I333" s="394"/>
      <c r="J333" s="394"/>
    </row>
    <row r="334" spans="1:10" s="388" customFormat="1" ht="23.25" customHeight="1">
      <c r="A334" s="56">
        <v>2600</v>
      </c>
      <c r="B334" s="150" t="s">
        <v>426</v>
      </c>
      <c r="C334" s="52">
        <v>0</v>
      </c>
      <c r="D334" s="52">
        <v>0</v>
      </c>
      <c r="E334" s="52"/>
      <c r="F334" s="404" t="s">
        <v>913</v>
      </c>
      <c r="G334" s="402" t="s">
        <v>777</v>
      </c>
      <c r="H334" s="321">
        <f t="shared" si="6"/>
        <v>51248.2</v>
      </c>
      <c r="I334" s="321">
        <f>SUM(I335+I342+I347+I352+I357+I362)</f>
        <v>8228.2</v>
      </c>
      <c r="J334" s="321">
        <f>SUM(J335+J342+J347+J352+J357+J362)</f>
        <v>43020</v>
      </c>
    </row>
    <row r="335" spans="1:10" ht="23.25" customHeight="1">
      <c r="A335" s="389">
        <v>2610</v>
      </c>
      <c r="B335" s="150" t="s">
        <v>426</v>
      </c>
      <c r="C335" s="52">
        <v>1</v>
      </c>
      <c r="D335" s="52">
        <v>0</v>
      </c>
      <c r="E335" s="52"/>
      <c r="F335" s="390" t="s">
        <v>914</v>
      </c>
      <c r="G335" s="391" t="s">
        <v>779</v>
      </c>
      <c r="H335" s="321">
        <f t="shared" si="6"/>
        <v>5836.2</v>
      </c>
      <c r="I335" s="394">
        <f>SUM(I336)</f>
        <v>3386.2</v>
      </c>
      <c r="J335" s="394">
        <f>SUM(J336:J341)</f>
        <v>2450</v>
      </c>
    </row>
    <row r="336" spans="1:10" ht="23.25" customHeight="1">
      <c r="A336" s="389">
        <v>2611</v>
      </c>
      <c r="B336" s="150" t="s">
        <v>426</v>
      </c>
      <c r="C336" s="52">
        <v>1</v>
      </c>
      <c r="D336" s="52">
        <v>1</v>
      </c>
      <c r="E336" s="52"/>
      <c r="F336" s="392" t="s">
        <v>780</v>
      </c>
      <c r="G336" s="401" t="s">
        <v>781</v>
      </c>
      <c r="H336" s="321">
        <f t="shared" si="6"/>
        <v>3386.2</v>
      </c>
      <c r="I336" s="394">
        <f>SUM(I338:I341)</f>
        <v>3386.2</v>
      </c>
      <c r="J336" s="394"/>
    </row>
    <row r="337" spans="1:10" ht="23.25" customHeight="1">
      <c r="A337" s="389"/>
      <c r="B337" s="150"/>
      <c r="C337" s="52"/>
      <c r="D337" s="52"/>
      <c r="E337" s="52"/>
      <c r="F337" s="392" t="s">
        <v>360</v>
      </c>
      <c r="G337" s="393"/>
      <c r="H337" s="321"/>
      <c r="I337" s="394"/>
      <c r="J337" s="394"/>
    </row>
    <row r="338" spans="1:10" ht="23.25" customHeight="1">
      <c r="A338" s="389"/>
      <c r="B338" s="150"/>
      <c r="C338" s="52"/>
      <c r="D338" s="52"/>
      <c r="E338" s="52">
        <v>4521</v>
      </c>
      <c r="F338" s="392" t="s">
        <v>342</v>
      </c>
      <c r="G338" s="393"/>
      <c r="H338" s="321">
        <f t="shared" si="6"/>
        <v>3386.2</v>
      </c>
      <c r="I338" s="394">
        <f>3200+186.2</f>
        <v>3386.2</v>
      </c>
      <c r="J338" s="394">
        <v>0</v>
      </c>
    </row>
    <row r="339" spans="1:10" ht="23.25" customHeight="1">
      <c r="A339" s="389"/>
      <c r="B339" s="150"/>
      <c r="C339" s="52"/>
      <c r="D339" s="52"/>
      <c r="E339" s="52">
        <v>5113</v>
      </c>
      <c r="F339" s="392" t="s">
        <v>1007</v>
      </c>
      <c r="G339" s="393"/>
      <c r="H339" s="321">
        <f>SUM(I339:J339)</f>
        <v>0</v>
      </c>
      <c r="I339" s="394"/>
      <c r="J339" s="394">
        <f>950-950</f>
        <v>0</v>
      </c>
    </row>
    <row r="340" spans="1:10" ht="23.25" customHeight="1">
      <c r="A340" s="389"/>
      <c r="B340" s="150"/>
      <c r="C340" s="52"/>
      <c r="D340" s="52"/>
      <c r="E340" s="52">
        <v>5122</v>
      </c>
      <c r="F340" s="392" t="s">
        <v>1007</v>
      </c>
      <c r="G340" s="393"/>
      <c r="H340" s="321">
        <f>SUM(I340:J340)</f>
        <v>950</v>
      </c>
      <c r="I340" s="394"/>
      <c r="J340" s="394">
        <f>950</f>
        <v>950</v>
      </c>
    </row>
    <row r="341" spans="1:10" ht="23.25" customHeight="1">
      <c r="A341" s="389"/>
      <c r="B341" s="150"/>
      <c r="C341" s="52"/>
      <c r="D341" s="52"/>
      <c r="E341" s="52">
        <v>5129</v>
      </c>
      <c r="F341" s="392" t="s">
        <v>1007</v>
      </c>
      <c r="G341" s="393"/>
      <c r="H341" s="321">
        <f t="shared" si="6"/>
        <v>1500</v>
      </c>
      <c r="I341" s="394"/>
      <c r="J341" s="394">
        <f>1500</f>
        <v>1500</v>
      </c>
    </row>
    <row r="342" spans="1:10" ht="23.25" customHeight="1" hidden="1">
      <c r="A342" s="389">
        <v>2620</v>
      </c>
      <c r="B342" s="150" t="s">
        <v>426</v>
      </c>
      <c r="C342" s="52">
        <v>2</v>
      </c>
      <c r="D342" s="52">
        <v>0</v>
      </c>
      <c r="E342" s="52"/>
      <c r="F342" s="390" t="s">
        <v>915</v>
      </c>
      <c r="G342" s="391" t="s">
        <v>783</v>
      </c>
      <c r="H342" s="321">
        <f t="shared" si="6"/>
        <v>0</v>
      </c>
      <c r="I342" s="394">
        <f>SUM(I343)</f>
        <v>0</v>
      </c>
      <c r="J342" s="394">
        <f>SUM(J343)</f>
        <v>0</v>
      </c>
    </row>
    <row r="343" spans="1:10" ht="23.25" customHeight="1" hidden="1">
      <c r="A343" s="389">
        <v>2621</v>
      </c>
      <c r="B343" s="150" t="s">
        <v>426</v>
      </c>
      <c r="C343" s="52">
        <v>2</v>
      </c>
      <c r="D343" s="52">
        <v>1</v>
      </c>
      <c r="E343" s="52"/>
      <c r="F343" s="392" t="s">
        <v>782</v>
      </c>
      <c r="G343" s="401" t="s">
        <v>784</v>
      </c>
      <c r="H343" s="321">
        <f t="shared" si="6"/>
        <v>0</v>
      </c>
      <c r="I343" s="394">
        <f>SUM(I345:I346)</f>
        <v>0</v>
      </c>
      <c r="J343" s="394">
        <f>SUM(J345:J346)</f>
        <v>0</v>
      </c>
    </row>
    <row r="344" spans="1:10" ht="23.25" customHeight="1" hidden="1">
      <c r="A344" s="389"/>
      <c r="B344" s="150"/>
      <c r="C344" s="52"/>
      <c r="D344" s="52"/>
      <c r="E344" s="52"/>
      <c r="F344" s="392" t="s">
        <v>360</v>
      </c>
      <c r="G344" s="393"/>
      <c r="H344" s="321">
        <f t="shared" si="6"/>
        <v>0</v>
      </c>
      <c r="I344" s="394"/>
      <c r="J344" s="394"/>
    </row>
    <row r="345" spans="1:10" ht="23.25" customHeight="1" hidden="1">
      <c r="A345" s="389"/>
      <c r="B345" s="150"/>
      <c r="C345" s="52"/>
      <c r="D345" s="52"/>
      <c r="E345" s="52"/>
      <c r="F345" s="392" t="s">
        <v>361</v>
      </c>
      <c r="G345" s="393"/>
      <c r="H345" s="321">
        <f t="shared" si="6"/>
        <v>0</v>
      </c>
      <c r="I345" s="394"/>
      <c r="J345" s="394"/>
    </row>
    <row r="346" spans="1:10" ht="23.25" customHeight="1" hidden="1">
      <c r="A346" s="389"/>
      <c r="B346" s="150"/>
      <c r="C346" s="52"/>
      <c r="D346" s="52"/>
      <c r="E346" s="52"/>
      <c r="F346" s="392" t="s">
        <v>361</v>
      </c>
      <c r="G346" s="393"/>
      <c r="H346" s="321">
        <f t="shared" si="6"/>
        <v>0</v>
      </c>
      <c r="I346" s="394"/>
      <c r="J346" s="394"/>
    </row>
    <row r="347" spans="1:10" ht="23.25" customHeight="1" hidden="1">
      <c r="A347" s="389">
        <v>2630</v>
      </c>
      <c r="B347" s="150" t="s">
        <v>426</v>
      </c>
      <c r="C347" s="52">
        <v>3</v>
      </c>
      <c r="D347" s="52">
        <v>0</v>
      </c>
      <c r="E347" s="52"/>
      <c r="F347" s="390" t="s">
        <v>916</v>
      </c>
      <c r="G347" s="391" t="s">
        <v>786</v>
      </c>
      <c r="H347" s="321">
        <f t="shared" si="6"/>
        <v>0</v>
      </c>
      <c r="I347" s="394">
        <f>SUM(I348)</f>
        <v>0</v>
      </c>
      <c r="J347" s="394">
        <f>SUM(J348)</f>
        <v>0</v>
      </c>
    </row>
    <row r="348" spans="1:10" ht="23.25" customHeight="1" hidden="1">
      <c r="A348" s="389">
        <v>2631</v>
      </c>
      <c r="B348" s="150" t="s">
        <v>426</v>
      </c>
      <c r="C348" s="52">
        <v>3</v>
      </c>
      <c r="D348" s="52">
        <v>1</v>
      </c>
      <c r="E348" s="52"/>
      <c r="F348" s="392" t="s">
        <v>787</v>
      </c>
      <c r="G348" s="391" t="s">
        <v>788</v>
      </c>
      <c r="H348" s="321">
        <f t="shared" si="6"/>
        <v>0</v>
      </c>
      <c r="I348" s="394">
        <f>SUM(I350:I351)</f>
        <v>0</v>
      </c>
      <c r="J348" s="394">
        <f>SUM(J350:J351)</f>
        <v>0</v>
      </c>
    </row>
    <row r="349" spans="1:10" ht="23.25" customHeight="1" hidden="1">
      <c r="A349" s="389"/>
      <c r="B349" s="150"/>
      <c r="C349" s="52"/>
      <c r="D349" s="52"/>
      <c r="E349" s="52"/>
      <c r="F349" s="392" t="s">
        <v>360</v>
      </c>
      <c r="G349" s="393"/>
      <c r="H349" s="321">
        <f t="shared" si="6"/>
        <v>0</v>
      </c>
      <c r="I349" s="394"/>
      <c r="J349" s="394"/>
    </row>
    <row r="350" spans="1:10" ht="23.25" customHeight="1" hidden="1">
      <c r="A350" s="389"/>
      <c r="B350" s="150"/>
      <c r="C350" s="52"/>
      <c r="D350" s="52"/>
      <c r="E350" s="389">
        <v>5113</v>
      </c>
      <c r="F350" s="392" t="s">
        <v>917</v>
      </c>
      <c r="G350" s="393"/>
      <c r="H350" s="321">
        <f t="shared" si="6"/>
        <v>0</v>
      </c>
      <c r="I350" s="394"/>
      <c r="J350" s="394"/>
    </row>
    <row r="351" spans="1:10" ht="23.25" customHeight="1" hidden="1">
      <c r="A351" s="389"/>
      <c r="B351" s="150"/>
      <c r="C351" s="52"/>
      <c r="D351" s="52"/>
      <c r="E351" s="389">
        <v>5134</v>
      </c>
      <c r="F351" s="405" t="s">
        <v>339</v>
      </c>
      <c r="G351" s="393"/>
      <c r="H351" s="321">
        <f t="shared" si="6"/>
        <v>0</v>
      </c>
      <c r="I351" s="394"/>
      <c r="J351" s="394"/>
    </row>
    <row r="352" spans="1:10" ht="23.25" customHeight="1">
      <c r="A352" s="389">
        <v>2640</v>
      </c>
      <c r="B352" s="150" t="s">
        <v>426</v>
      </c>
      <c r="C352" s="52">
        <v>4</v>
      </c>
      <c r="D352" s="52">
        <v>0</v>
      </c>
      <c r="E352" s="52"/>
      <c r="F352" s="390" t="s">
        <v>918</v>
      </c>
      <c r="G352" s="391" t="s">
        <v>790</v>
      </c>
      <c r="H352" s="321">
        <f t="shared" si="6"/>
        <v>39360</v>
      </c>
      <c r="I352" s="394">
        <f>SUM(I353)</f>
        <v>790</v>
      </c>
      <c r="J352" s="394">
        <f>SUM(J353)</f>
        <v>38570</v>
      </c>
    </row>
    <row r="353" spans="1:10" ht="23.25" customHeight="1">
      <c r="A353" s="389">
        <v>2641</v>
      </c>
      <c r="B353" s="150" t="s">
        <v>426</v>
      </c>
      <c r="C353" s="52">
        <v>4</v>
      </c>
      <c r="D353" s="52">
        <v>1</v>
      </c>
      <c r="E353" s="52"/>
      <c r="F353" s="392" t="s">
        <v>791</v>
      </c>
      <c r="G353" s="401" t="s">
        <v>792</v>
      </c>
      <c r="H353" s="321">
        <f t="shared" si="6"/>
        <v>39360</v>
      </c>
      <c r="I353" s="394">
        <f>SUM(I354:I356)</f>
        <v>790</v>
      </c>
      <c r="J353" s="394">
        <f>SUM(J356:J356)</f>
        <v>38570</v>
      </c>
    </row>
    <row r="354" spans="1:10" ht="23.25" customHeight="1">
      <c r="A354" s="389"/>
      <c r="B354" s="150"/>
      <c r="C354" s="52"/>
      <c r="D354" s="52"/>
      <c r="E354" s="52"/>
      <c r="F354" s="392" t="s">
        <v>360</v>
      </c>
      <c r="G354" s="393"/>
      <c r="H354" s="321">
        <f t="shared" si="6"/>
        <v>0</v>
      </c>
      <c r="I354" s="394"/>
      <c r="J354" s="394"/>
    </row>
    <row r="355" spans="1:10" ht="23.25" customHeight="1">
      <c r="A355" s="389"/>
      <c r="B355" s="150"/>
      <c r="C355" s="52"/>
      <c r="D355" s="52"/>
      <c r="E355" s="52">
        <v>4251</v>
      </c>
      <c r="F355" s="392" t="s">
        <v>1018</v>
      </c>
      <c r="G355" s="393"/>
      <c r="H355" s="321">
        <f>I355</f>
        <v>790</v>
      </c>
      <c r="I355" s="394">
        <v>790</v>
      </c>
      <c r="J355" s="394"/>
    </row>
    <row r="356" spans="1:10" ht="23.25" customHeight="1">
      <c r="A356" s="389"/>
      <c r="B356" s="150"/>
      <c r="C356" s="52"/>
      <c r="D356" s="52"/>
      <c r="E356" s="52">
        <v>5122</v>
      </c>
      <c r="F356" s="392" t="s">
        <v>1007</v>
      </c>
      <c r="G356" s="393"/>
      <c r="H356" s="321">
        <f t="shared" si="6"/>
        <v>38570</v>
      </c>
      <c r="I356" s="394"/>
      <c r="J356" s="394">
        <f>'[1]2019'!$BC$31</f>
        <v>38570</v>
      </c>
    </row>
    <row r="357" spans="1:10" ht="23.25" customHeight="1" hidden="1">
      <c r="A357" s="389">
        <v>2650</v>
      </c>
      <c r="B357" s="150" t="s">
        <v>426</v>
      </c>
      <c r="C357" s="52">
        <v>5</v>
      </c>
      <c r="D357" s="52">
        <v>0</v>
      </c>
      <c r="E357" s="52"/>
      <c r="F357" s="390" t="s">
        <v>923</v>
      </c>
      <c r="G357" s="391" t="s">
        <v>803</v>
      </c>
      <c r="H357" s="321">
        <f aca="true" t="shared" si="7" ref="H357:H421">SUM(I357:J357)</f>
        <v>0</v>
      </c>
      <c r="I357" s="394">
        <f>SUM(I358)</f>
        <v>0</v>
      </c>
      <c r="J357" s="394">
        <f>SUM(J358)</f>
        <v>0</v>
      </c>
    </row>
    <row r="358" spans="1:10" ht="23.25" customHeight="1" hidden="1">
      <c r="A358" s="389">
        <v>2651</v>
      </c>
      <c r="B358" s="150" t="s">
        <v>426</v>
      </c>
      <c r="C358" s="52">
        <v>5</v>
      </c>
      <c r="D358" s="52">
        <v>1</v>
      </c>
      <c r="E358" s="52"/>
      <c r="F358" s="392" t="s">
        <v>802</v>
      </c>
      <c r="G358" s="401" t="s">
        <v>804</v>
      </c>
      <c r="H358" s="321">
        <f t="shared" si="7"/>
        <v>0</v>
      </c>
      <c r="I358" s="394">
        <f>SUM(I360:I361)</f>
        <v>0</v>
      </c>
      <c r="J358" s="394">
        <f>SUM(J360:J361)</f>
        <v>0</v>
      </c>
    </row>
    <row r="359" spans="1:10" ht="23.25" customHeight="1" hidden="1">
      <c r="A359" s="389"/>
      <c r="B359" s="150"/>
      <c r="C359" s="52"/>
      <c r="D359" s="52"/>
      <c r="E359" s="52"/>
      <c r="F359" s="392" t="s">
        <v>360</v>
      </c>
      <c r="G359" s="393"/>
      <c r="H359" s="321">
        <f t="shared" si="7"/>
        <v>0</v>
      </c>
      <c r="I359" s="394"/>
      <c r="J359" s="394"/>
    </row>
    <row r="360" spans="1:10" ht="23.25" customHeight="1" hidden="1">
      <c r="A360" s="389"/>
      <c r="B360" s="150"/>
      <c r="C360" s="52"/>
      <c r="D360" s="52"/>
      <c r="E360" s="52"/>
      <c r="F360" s="392" t="s">
        <v>361</v>
      </c>
      <c r="G360" s="393"/>
      <c r="H360" s="321">
        <f t="shared" si="7"/>
        <v>0</v>
      </c>
      <c r="I360" s="394"/>
      <c r="J360" s="394"/>
    </row>
    <row r="361" spans="1:10" ht="23.25" customHeight="1" hidden="1">
      <c r="A361" s="389"/>
      <c r="B361" s="150"/>
      <c r="C361" s="52"/>
      <c r="D361" s="52"/>
      <c r="E361" s="52"/>
      <c r="F361" s="392" t="s">
        <v>361</v>
      </c>
      <c r="G361" s="393"/>
      <c r="H361" s="321">
        <f t="shared" si="7"/>
        <v>0</v>
      </c>
      <c r="I361" s="394"/>
      <c r="J361" s="394"/>
    </row>
    <row r="362" spans="1:10" ht="23.25" customHeight="1">
      <c r="A362" s="389">
        <v>2660</v>
      </c>
      <c r="B362" s="150" t="s">
        <v>426</v>
      </c>
      <c r="C362" s="52">
        <v>6</v>
      </c>
      <c r="D362" s="52">
        <v>0</v>
      </c>
      <c r="E362" s="52"/>
      <c r="F362" s="390" t="s">
        <v>924</v>
      </c>
      <c r="G362" s="403" t="s">
        <v>806</v>
      </c>
      <c r="H362" s="394">
        <f t="shared" si="7"/>
        <v>6052</v>
      </c>
      <c r="I362" s="394">
        <f>I363</f>
        <v>4052</v>
      </c>
      <c r="J362" s="394">
        <f>J366</f>
        <v>2000</v>
      </c>
    </row>
    <row r="363" spans="1:10" ht="23.25" customHeight="1">
      <c r="A363" s="389">
        <v>2661</v>
      </c>
      <c r="B363" s="150" t="s">
        <v>426</v>
      </c>
      <c r="C363" s="52">
        <v>6</v>
      </c>
      <c r="D363" s="52">
        <v>1</v>
      </c>
      <c r="E363" s="52"/>
      <c r="F363" s="392" t="s">
        <v>805</v>
      </c>
      <c r="G363" s="401" t="s">
        <v>807</v>
      </c>
      <c r="H363" s="321">
        <f t="shared" si="7"/>
        <v>4052</v>
      </c>
      <c r="I363" s="394">
        <f>I364</f>
        <v>4052</v>
      </c>
      <c r="J363" s="394"/>
    </row>
    <row r="364" spans="1:10" ht="23.25" customHeight="1">
      <c r="A364" s="389"/>
      <c r="B364" s="150"/>
      <c r="C364" s="52"/>
      <c r="D364" s="52"/>
      <c r="E364" s="52">
        <v>4241</v>
      </c>
      <c r="F364" s="392" t="s">
        <v>269</v>
      </c>
      <c r="G364" s="393"/>
      <c r="H364" s="321">
        <f>I364</f>
        <v>4052</v>
      </c>
      <c r="I364" s="394">
        <f>557+3495</f>
        <v>4052</v>
      </c>
      <c r="J364" s="394"/>
    </row>
    <row r="365" spans="1:10" ht="23.25" customHeight="1">
      <c r="A365" s="389"/>
      <c r="B365" s="150"/>
      <c r="C365" s="52"/>
      <c r="D365" s="52"/>
      <c r="E365" s="52">
        <v>4521</v>
      </c>
      <c r="F365" s="392" t="s">
        <v>965</v>
      </c>
      <c r="G365" s="393"/>
      <c r="H365" s="321">
        <f>I365</f>
        <v>0</v>
      </c>
      <c r="I365" s="394">
        <v>0</v>
      </c>
      <c r="J365" s="394"/>
    </row>
    <row r="366" spans="1:10" ht="23.25" customHeight="1">
      <c r="A366" s="389"/>
      <c r="B366" s="150"/>
      <c r="C366" s="52"/>
      <c r="D366" s="52"/>
      <c r="E366" s="52">
        <v>5134</v>
      </c>
      <c r="F366" s="392" t="s">
        <v>966</v>
      </c>
      <c r="G366" s="393"/>
      <c r="H366" s="321">
        <f>J366</f>
        <v>2000</v>
      </c>
      <c r="I366" s="394"/>
      <c r="J366" s="394">
        <f>'[1]2019'!$BC$32</f>
        <v>2000</v>
      </c>
    </row>
    <row r="367" spans="1:10" ht="23.25" customHeight="1" hidden="1">
      <c r="A367" s="389"/>
      <c r="B367" s="150"/>
      <c r="C367" s="52"/>
      <c r="D367" s="52"/>
      <c r="E367" s="52">
        <v>8111</v>
      </c>
      <c r="F367" s="392" t="s">
        <v>360</v>
      </c>
      <c r="G367" s="393"/>
      <c r="H367" s="321">
        <f t="shared" si="7"/>
        <v>0</v>
      </c>
      <c r="I367" s="321"/>
      <c r="J367" s="321">
        <v>0</v>
      </c>
    </row>
    <row r="368" spans="1:10" ht="23.25" customHeight="1" hidden="1">
      <c r="A368" s="389"/>
      <c r="B368" s="150"/>
      <c r="C368" s="52"/>
      <c r="D368" s="52"/>
      <c r="E368" s="52"/>
      <c r="F368" s="392" t="s">
        <v>361</v>
      </c>
      <c r="G368" s="393"/>
      <c r="H368" s="321">
        <f t="shared" si="7"/>
        <v>0</v>
      </c>
      <c r="I368" s="394"/>
      <c r="J368" s="394"/>
    </row>
    <row r="369" spans="1:10" ht="23.25" customHeight="1" hidden="1">
      <c r="A369" s="389"/>
      <c r="B369" s="150"/>
      <c r="C369" s="52"/>
      <c r="D369" s="52"/>
      <c r="E369" s="52"/>
      <c r="F369" s="392" t="s">
        <v>361</v>
      </c>
      <c r="G369" s="393"/>
      <c r="H369" s="321">
        <f t="shared" si="7"/>
        <v>0</v>
      </c>
      <c r="I369" s="394"/>
      <c r="J369" s="394"/>
    </row>
    <row r="370" spans="1:10" s="388" customFormat="1" ht="23.25" customHeight="1" hidden="1">
      <c r="A370" s="56">
        <v>2700</v>
      </c>
      <c r="B370" s="150" t="s">
        <v>427</v>
      </c>
      <c r="C370" s="52">
        <v>0</v>
      </c>
      <c r="D370" s="52">
        <v>0</v>
      </c>
      <c r="E370" s="52"/>
      <c r="F370" s="404" t="s">
        <v>925</v>
      </c>
      <c r="G370" s="402" t="s">
        <v>808</v>
      </c>
      <c r="H370" s="321">
        <f t="shared" si="7"/>
        <v>0</v>
      </c>
      <c r="I370" s="321">
        <f>SUM(I371+I384+I401+I418+I423+I428)</f>
        <v>0</v>
      </c>
      <c r="J370" s="321">
        <f>SUM(J371+J384+J401+J418+J423+J428)</f>
        <v>0</v>
      </c>
    </row>
    <row r="371" spans="1:10" ht="23.25" customHeight="1" hidden="1">
      <c r="A371" s="389">
        <v>2710</v>
      </c>
      <c r="B371" s="150" t="s">
        <v>427</v>
      </c>
      <c r="C371" s="52">
        <v>1</v>
      </c>
      <c r="D371" s="52">
        <v>0</v>
      </c>
      <c r="E371" s="52"/>
      <c r="F371" s="390" t="s">
        <v>926</v>
      </c>
      <c r="G371" s="391" t="s">
        <v>810</v>
      </c>
      <c r="H371" s="321">
        <f t="shared" si="7"/>
        <v>0</v>
      </c>
      <c r="I371" s="394">
        <f>SUM(I372+I376+I380)</f>
        <v>0</v>
      </c>
      <c r="J371" s="394">
        <f>SUM(J372+J376+J380)</f>
        <v>0</v>
      </c>
    </row>
    <row r="372" spans="1:10" ht="23.25" customHeight="1" hidden="1">
      <c r="A372" s="389">
        <v>2711</v>
      </c>
      <c r="B372" s="150" t="s">
        <v>427</v>
      </c>
      <c r="C372" s="52">
        <v>1</v>
      </c>
      <c r="D372" s="52">
        <v>1</v>
      </c>
      <c r="E372" s="52"/>
      <c r="F372" s="392" t="s">
        <v>811</v>
      </c>
      <c r="G372" s="401" t="s">
        <v>812</v>
      </c>
      <c r="H372" s="321">
        <f t="shared" si="7"/>
        <v>0</v>
      </c>
      <c r="I372" s="394">
        <f>SUM(I374:I375)</f>
        <v>0</v>
      </c>
      <c r="J372" s="394">
        <f>SUM(J374:J375)</f>
        <v>0</v>
      </c>
    </row>
    <row r="373" spans="1:10" ht="23.25" customHeight="1" hidden="1">
      <c r="A373" s="389"/>
      <c r="B373" s="150"/>
      <c r="C373" s="52"/>
      <c r="D373" s="52"/>
      <c r="E373" s="52"/>
      <c r="F373" s="392" t="s">
        <v>360</v>
      </c>
      <c r="G373" s="393"/>
      <c r="H373" s="321">
        <f t="shared" si="7"/>
        <v>0</v>
      </c>
      <c r="I373" s="394"/>
      <c r="J373" s="394"/>
    </row>
    <row r="374" spans="1:10" ht="23.25" customHeight="1" hidden="1">
      <c r="A374" s="389"/>
      <c r="B374" s="150"/>
      <c r="C374" s="52"/>
      <c r="D374" s="52"/>
      <c r="E374" s="52"/>
      <c r="F374" s="392" t="s">
        <v>361</v>
      </c>
      <c r="G374" s="393"/>
      <c r="H374" s="321">
        <f t="shared" si="7"/>
        <v>0</v>
      </c>
      <c r="I374" s="394"/>
      <c r="J374" s="394"/>
    </row>
    <row r="375" spans="1:10" ht="23.25" customHeight="1" hidden="1">
      <c r="A375" s="389"/>
      <c r="B375" s="150"/>
      <c r="C375" s="52"/>
      <c r="D375" s="52"/>
      <c r="E375" s="52"/>
      <c r="F375" s="392" t="s">
        <v>361</v>
      </c>
      <c r="G375" s="393"/>
      <c r="H375" s="321">
        <f t="shared" si="7"/>
        <v>0</v>
      </c>
      <c r="I375" s="394"/>
      <c r="J375" s="394"/>
    </row>
    <row r="376" spans="1:10" ht="23.25" customHeight="1" hidden="1">
      <c r="A376" s="389">
        <v>2712</v>
      </c>
      <c r="B376" s="150" t="s">
        <v>427</v>
      </c>
      <c r="C376" s="52">
        <v>1</v>
      </c>
      <c r="D376" s="52">
        <v>2</v>
      </c>
      <c r="E376" s="52"/>
      <c r="F376" s="392" t="s">
        <v>813</v>
      </c>
      <c r="G376" s="401" t="s">
        <v>814</v>
      </c>
      <c r="H376" s="321">
        <f t="shared" si="7"/>
        <v>0</v>
      </c>
      <c r="I376" s="394">
        <f>SUM(I378:I379)</f>
        <v>0</v>
      </c>
      <c r="J376" s="394">
        <f>SUM(J378:J379)</f>
        <v>0</v>
      </c>
    </row>
    <row r="377" spans="1:10" ht="23.25" customHeight="1" hidden="1">
      <c r="A377" s="389"/>
      <c r="B377" s="150"/>
      <c r="C377" s="52"/>
      <c r="D377" s="52"/>
      <c r="E377" s="52"/>
      <c r="F377" s="392" t="s">
        <v>360</v>
      </c>
      <c r="G377" s="393"/>
      <c r="H377" s="321">
        <f t="shared" si="7"/>
        <v>0</v>
      </c>
      <c r="I377" s="394"/>
      <c r="J377" s="394"/>
    </row>
    <row r="378" spans="1:10" ht="23.25" customHeight="1" hidden="1">
      <c r="A378" s="389"/>
      <c r="B378" s="150"/>
      <c r="C378" s="52"/>
      <c r="D378" s="52"/>
      <c r="E378" s="52"/>
      <c r="F378" s="392" t="s">
        <v>361</v>
      </c>
      <c r="G378" s="393"/>
      <c r="H378" s="321">
        <f t="shared" si="7"/>
        <v>0</v>
      </c>
      <c r="I378" s="394"/>
      <c r="J378" s="394"/>
    </row>
    <row r="379" spans="1:10" ht="23.25" customHeight="1" hidden="1">
      <c r="A379" s="389"/>
      <c r="B379" s="150"/>
      <c r="C379" s="52"/>
      <c r="D379" s="52"/>
      <c r="E379" s="52"/>
      <c r="F379" s="392" t="s">
        <v>361</v>
      </c>
      <c r="G379" s="393"/>
      <c r="H379" s="321">
        <f t="shared" si="7"/>
        <v>0</v>
      </c>
      <c r="I379" s="394"/>
      <c r="J379" s="394"/>
    </row>
    <row r="380" spans="1:10" ht="23.25" customHeight="1" hidden="1">
      <c r="A380" s="389">
        <v>2713</v>
      </c>
      <c r="B380" s="150" t="s">
        <v>427</v>
      </c>
      <c r="C380" s="52">
        <v>1</v>
      </c>
      <c r="D380" s="52">
        <v>3</v>
      </c>
      <c r="E380" s="52"/>
      <c r="F380" s="392" t="s">
        <v>241</v>
      </c>
      <c r="G380" s="401" t="s">
        <v>815</v>
      </c>
      <c r="H380" s="321">
        <f t="shared" si="7"/>
        <v>0</v>
      </c>
      <c r="I380" s="394">
        <f>SUM(I382:I383)</f>
        <v>0</v>
      </c>
      <c r="J380" s="394">
        <f>SUM(J382:J383)</f>
        <v>0</v>
      </c>
    </row>
    <row r="381" spans="1:10" ht="23.25" customHeight="1" hidden="1">
      <c r="A381" s="389"/>
      <c r="B381" s="150"/>
      <c r="C381" s="52"/>
      <c r="D381" s="52"/>
      <c r="E381" s="52"/>
      <c r="F381" s="392" t="s">
        <v>360</v>
      </c>
      <c r="G381" s="393"/>
      <c r="H381" s="321">
        <f t="shared" si="7"/>
        <v>0</v>
      </c>
      <c r="I381" s="394"/>
      <c r="J381" s="394"/>
    </row>
    <row r="382" spans="1:10" ht="23.25" customHeight="1" hidden="1">
      <c r="A382" s="389"/>
      <c r="B382" s="150"/>
      <c r="C382" s="52"/>
      <c r="D382" s="52"/>
      <c r="E382" s="52"/>
      <c r="F382" s="392" t="s">
        <v>361</v>
      </c>
      <c r="G382" s="393"/>
      <c r="H382" s="321">
        <f t="shared" si="7"/>
        <v>0</v>
      </c>
      <c r="I382" s="394"/>
      <c r="J382" s="394"/>
    </row>
    <row r="383" spans="1:10" ht="23.25" customHeight="1" hidden="1">
      <c r="A383" s="389"/>
      <c r="B383" s="150"/>
      <c r="C383" s="52"/>
      <c r="D383" s="52"/>
      <c r="E383" s="52"/>
      <c r="F383" s="392" t="s">
        <v>361</v>
      </c>
      <c r="G383" s="393"/>
      <c r="H383" s="321">
        <f t="shared" si="7"/>
        <v>0</v>
      </c>
      <c r="I383" s="394"/>
      <c r="J383" s="394"/>
    </row>
    <row r="384" spans="1:10" ht="23.25" customHeight="1" hidden="1">
      <c r="A384" s="389">
        <v>2720</v>
      </c>
      <c r="B384" s="150" t="s">
        <v>427</v>
      </c>
      <c r="C384" s="52">
        <v>2</v>
      </c>
      <c r="D384" s="52">
        <v>0</v>
      </c>
      <c r="E384" s="52"/>
      <c r="F384" s="390" t="s">
        <v>927</v>
      </c>
      <c r="G384" s="391" t="s">
        <v>816</v>
      </c>
      <c r="H384" s="321">
        <f t="shared" si="7"/>
        <v>0</v>
      </c>
      <c r="I384" s="394">
        <f>SUM(I385,I389,I393,I397)</f>
        <v>0</v>
      </c>
      <c r="J384" s="394">
        <f>SUM(J385,J389,J393,J397)</f>
        <v>0</v>
      </c>
    </row>
    <row r="385" spans="1:10" ht="23.25" customHeight="1" hidden="1">
      <c r="A385" s="389">
        <v>2721</v>
      </c>
      <c r="B385" s="150" t="s">
        <v>427</v>
      </c>
      <c r="C385" s="52">
        <v>2</v>
      </c>
      <c r="D385" s="52">
        <v>1</v>
      </c>
      <c r="E385" s="52"/>
      <c r="F385" s="392" t="s">
        <v>817</v>
      </c>
      <c r="G385" s="401" t="s">
        <v>818</v>
      </c>
      <c r="H385" s="321">
        <f t="shared" si="7"/>
        <v>0</v>
      </c>
      <c r="I385" s="394">
        <f>SUM(I387:I388)</f>
        <v>0</v>
      </c>
      <c r="J385" s="394">
        <f>SUM(J387:J388)</f>
        <v>0</v>
      </c>
    </row>
    <row r="386" spans="1:10" ht="23.25" customHeight="1" hidden="1">
      <c r="A386" s="389"/>
      <c r="B386" s="150"/>
      <c r="C386" s="52"/>
      <c r="D386" s="52"/>
      <c r="E386" s="52"/>
      <c r="F386" s="392" t="s">
        <v>360</v>
      </c>
      <c r="G386" s="393"/>
      <c r="H386" s="321">
        <f t="shared" si="7"/>
        <v>0</v>
      </c>
      <c r="I386" s="394"/>
      <c r="J386" s="394"/>
    </row>
    <row r="387" spans="1:10" ht="23.25" customHeight="1" hidden="1">
      <c r="A387" s="389"/>
      <c r="B387" s="150"/>
      <c r="C387" s="52"/>
      <c r="D387" s="52"/>
      <c r="E387" s="52"/>
      <c r="F387" s="392" t="s">
        <v>361</v>
      </c>
      <c r="G387" s="393"/>
      <c r="H387" s="321">
        <f t="shared" si="7"/>
        <v>0</v>
      </c>
      <c r="I387" s="394"/>
      <c r="J387" s="394"/>
    </row>
    <row r="388" spans="1:10" ht="23.25" customHeight="1" hidden="1">
      <c r="A388" s="389"/>
      <c r="B388" s="150"/>
      <c r="C388" s="52"/>
      <c r="D388" s="52"/>
      <c r="E388" s="52"/>
      <c r="F388" s="392" t="s">
        <v>361</v>
      </c>
      <c r="G388" s="393"/>
      <c r="H388" s="321">
        <f t="shared" si="7"/>
        <v>0</v>
      </c>
      <c r="I388" s="394"/>
      <c r="J388" s="394"/>
    </row>
    <row r="389" spans="1:10" ht="23.25" customHeight="1" hidden="1">
      <c r="A389" s="389">
        <v>2722</v>
      </c>
      <c r="B389" s="150" t="s">
        <v>427</v>
      </c>
      <c r="C389" s="52">
        <v>2</v>
      </c>
      <c r="D389" s="52">
        <v>2</v>
      </c>
      <c r="E389" s="52"/>
      <c r="F389" s="392" t="s">
        <v>819</v>
      </c>
      <c r="G389" s="401" t="s">
        <v>820</v>
      </c>
      <c r="H389" s="321">
        <f t="shared" si="7"/>
        <v>0</v>
      </c>
      <c r="I389" s="394">
        <f>SUM(I391:I392)</f>
        <v>0</v>
      </c>
      <c r="J389" s="394">
        <f>SUM(J391:J392)</f>
        <v>0</v>
      </c>
    </row>
    <row r="390" spans="1:10" ht="23.25" customHeight="1" hidden="1">
      <c r="A390" s="389"/>
      <c r="B390" s="150"/>
      <c r="C390" s="52"/>
      <c r="D390" s="52"/>
      <c r="E390" s="52"/>
      <c r="F390" s="392" t="s">
        <v>360</v>
      </c>
      <c r="G390" s="393"/>
      <c r="H390" s="321">
        <f t="shared" si="7"/>
        <v>0</v>
      </c>
      <c r="I390" s="394"/>
      <c r="J390" s="394"/>
    </row>
    <row r="391" spans="1:10" ht="23.25" customHeight="1" hidden="1">
      <c r="A391" s="389"/>
      <c r="B391" s="150"/>
      <c r="C391" s="52"/>
      <c r="D391" s="52"/>
      <c r="E391" s="52"/>
      <c r="F391" s="392" t="s">
        <v>361</v>
      </c>
      <c r="G391" s="393"/>
      <c r="H391" s="321">
        <f t="shared" si="7"/>
        <v>0</v>
      </c>
      <c r="I391" s="394"/>
      <c r="J391" s="394"/>
    </row>
    <row r="392" spans="1:10" ht="23.25" customHeight="1" hidden="1">
      <c r="A392" s="389"/>
      <c r="B392" s="150"/>
      <c r="C392" s="52"/>
      <c r="D392" s="52"/>
      <c r="E392" s="52"/>
      <c r="F392" s="392" t="s">
        <v>361</v>
      </c>
      <c r="G392" s="393"/>
      <c r="H392" s="321">
        <f t="shared" si="7"/>
        <v>0</v>
      </c>
      <c r="I392" s="394"/>
      <c r="J392" s="394"/>
    </row>
    <row r="393" spans="1:10" ht="23.25" customHeight="1" hidden="1">
      <c r="A393" s="389">
        <v>2723</v>
      </c>
      <c r="B393" s="150" t="s">
        <v>427</v>
      </c>
      <c r="C393" s="52">
        <v>2</v>
      </c>
      <c r="D393" s="52">
        <v>3</v>
      </c>
      <c r="E393" s="52"/>
      <c r="F393" s="392" t="s">
        <v>242</v>
      </c>
      <c r="G393" s="401" t="s">
        <v>821</v>
      </c>
      <c r="H393" s="321">
        <f t="shared" si="7"/>
        <v>0</v>
      </c>
      <c r="I393" s="394">
        <f>SUM(I395:I396)</f>
        <v>0</v>
      </c>
      <c r="J393" s="394">
        <f>SUM(J395:J396)</f>
        <v>0</v>
      </c>
    </row>
    <row r="394" spans="1:10" ht="23.25" customHeight="1" hidden="1">
      <c r="A394" s="389"/>
      <c r="B394" s="150"/>
      <c r="C394" s="52"/>
      <c r="D394" s="52"/>
      <c r="E394" s="52"/>
      <c r="F394" s="392" t="s">
        <v>360</v>
      </c>
      <c r="G394" s="393"/>
      <c r="H394" s="321">
        <f t="shared" si="7"/>
        <v>0</v>
      </c>
      <c r="I394" s="394"/>
      <c r="J394" s="394"/>
    </row>
    <row r="395" spans="1:10" ht="23.25" customHeight="1" hidden="1">
      <c r="A395" s="389"/>
      <c r="B395" s="150"/>
      <c r="C395" s="52"/>
      <c r="D395" s="52"/>
      <c r="E395" s="52"/>
      <c r="F395" s="392" t="s">
        <v>361</v>
      </c>
      <c r="G395" s="393"/>
      <c r="H395" s="321">
        <f t="shared" si="7"/>
        <v>0</v>
      </c>
      <c r="I395" s="394"/>
      <c r="J395" s="394"/>
    </row>
    <row r="396" spans="1:10" ht="23.25" customHeight="1" hidden="1">
      <c r="A396" s="389"/>
      <c r="B396" s="150"/>
      <c r="C396" s="52"/>
      <c r="D396" s="52"/>
      <c r="E396" s="52"/>
      <c r="F396" s="392" t="s">
        <v>361</v>
      </c>
      <c r="G396" s="393"/>
      <c r="H396" s="321">
        <f t="shared" si="7"/>
        <v>0</v>
      </c>
      <c r="I396" s="394"/>
      <c r="J396" s="394"/>
    </row>
    <row r="397" spans="1:10" ht="23.25" customHeight="1" hidden="1">
      <c r="A397" s="389">
        <v>2724</v>
      </c>
      <c r="B397" s="150" t="s">
        <v>427</v>
      </c>
      <c r="C397" s="52">
        <v>2</v>
      </c>
      <c r="D397" s="52">
        <v>4</v>
      </c>
      <c r="E397" s="52"/>
      <c r="F397" s="392" t="s">
        <v>822</v>
      </c>
      <c r="G397" s="401" t="s">
        <v>823</v>
      </c>
      <c r="H397" s="321">
        <f t="shared" si="7"/>
        <v>0</v>
      </c>
      <c r="I397" s="394">
        <f>SUM(I399:I400)</f>
        <v>0</v>
      </c>
      <c r="J397" s="394">
        <f>SUM(J399:J400)</f>
        <v>0</v>
      </c>
    </row>
    <row r="398" spans="1:10" ht="23.25" customHeight="1" hidden="1">
      <c r="A398" s="389"/>
      <c r="B398" s="150"/>
      <c r="C398" s="52"/>
      <c r="D398" s="52"/>
      <c r="E398" s="52"/>
      <c r="F398" s="392" t="s">
        <v>360</v>
      </c>
      <c r="G398" s="393"/>
      <c r="H398" s="321">
        <f t="shared" si="7"/>
        <v>0</v>
      </c>
      <c r="I398" s="394"/>
      <c r="J398" s="394"/>
    </row>
    <row r="399" spans="1:10" ht="23.25" customHeight="1" hidden="1">
      <c r="A399" s="389"/>
      <c r="B399" s="150"/>
      <c r="C399" s="52"/>
      <c r="D399" s="52"/>
      <c r="E399" s="52"/>
      <c r="F399" s="392" t="s">
        <v>361</v>
      </c>
      <c r="G399" s="393"/>
      <c r="H399" s="321">
        <f t="shared" si="7"/>
        <v>0</v>
      </c>
      <c r="I399" s="394"/>
      <c r="J399" s="394"/>
    </row>
    <row r="400" spans="1:10" ht="23.25" customHeight="1" hidden="1">
      <c r="A400" s="389"/>
      <c r="B400" s="150"/>
      <c r="C400" s="52"/>
      <c r="D400" s="52"/>
      <c r="E400" s="52"/>
      <c r="F400" s="392" t="s">
        <v>361</v>
      </c>
      <c r="G400" s="393"/>
      <c r="H400" s="321">
        <f t="shared" si="7"/>
        <v>0</v>
      </c>
      <c r="I400" s="394"/>
      <c r="J400" s="394"/>
    </row>
    <row r="401" spans="1:10" ht="23.25" customHeight="1" hidden="1">
      <c r="A401" s="389">
        <v>2730</v>
      </c>
      <c r="B401" s="150" t="s">
        <v>427</v>
      </c>
      <c r="C401" s="52">
        <v>3</v>
      </c>
      <c r="D401" s="52">
        <v>0</v>
      </c>
      <c r="E401" s="52"/>
      <c r="F401" s="390" t="s">
        <v>928</v>
      </c>
      <c r="G401" s="391" t="s">
        <v>827</v>
      </c>
      <c r="H401" s="321">
        <f t="shared" si="7"/>
        <v>0</v>
      </c>
      <c r="I401" s="394">
        <f>SUM(I402,I406,I410,I414)</f>
        <v>0</v>
      </c>
      <c r="J401" s="394">
        <f>SUM(J402,J406,J410,J414)</f>
        <v>0</v>
      </c>
    </row>
    <row r="402" spans="1:10" ht="23.25" customHeight="1" hidden="1">
      <c r="A402" s="389">
        <v>2731</v>
      </c>
      <c r="B402" s="150" t="s">
        <v>427</v>
      </c>
      <c r="C402" s="52">
        <v>3</v>
      </c>
      <c r="D402" s="52">
        <v>1</v>
      </c>
      <c r="E402" s="52"/>
      <c r="F402" s="392" t="s">
        <v>828</v>
      </c>
      <c r="G402" s="393" t="s">
        <v>829</v>
      </c>
      <c r="H402" s="321">
        <f t="shared" si="7"/>
        <v>0</v>
      </c>
      <c r="I402" s="394">
        <f>SUM(I404:I405)</f>
        <v>0</v>
      </c>
      <c r="J402" s="394">
        <f>SUM(J404:J405)</f>
        <v>0</v>
      </c>
    </row>
    <row r="403" spans="1:10" ht="23.25" customHeight="1" hidden="1">
      <c r="A403" s="389"/>
      <c r="B403" s="150"/>
      <c r="C403" s="52"/>
      <c r="D403" s="52"/>
      <c r="E403" s="52"/>
      <c r="F403" s="392" t="s">
        <v>360</v>
      </c>
      <c r="G403" s="393"/>
      <c r="H403" s="321">
        <f t="shared" si="7"/>
        <v>0</v>
      </c>
      <c r="I403" s="394"/>
      <c r="J403" s="394"/>
    </row>
    <row r="404" spans="1:10" ht="23.25" customHeight="1" hidden="1">
      <c r="A404" s="389"/>
      <c r="B404" s="150"/>
      <c r="C404" s="52"/>
      <c r="D404" s="52"/>
      <c r="E404" s="52"/>
      <c r="F404" s="392" t="s">
        <v>361</v>
      </c>
      <c r="G404" s="393"/>
      <c r="H404" s="321">
        <f t="shared" si="7"/>
        <v>0</v>
      </c>
      <c r="I404" s="394"/>
      <c r="J404" s="394"/>
    </row>
    <row r="405" spans="1:10" ht="23.25" customHeight="1" hidden="1">
      <c r="A405" s="389"/>
      <c r="B405" s="150"/>
      <c r="C405" s="52"/>
      <c r="D405" s="52"/>
      <c r="E405" s="52"/>
      <c r="F405" s="392" t="s">
        <v>361</v>
      </c>
      <c r="G405" s="393"/>
      <c r="H405" s="321">
        <f t="shared" si="7"/>
        <v>0</v>
      </c>
      <c r="I405" s="394"/>
      <c r="J405" s="394"/>
    </row>
    <row r="406" spans="1:10" ht="23.25" customHeight="1" hidden="1">
      <c r="A406" s="389">
        <v>2732</v>
      </c>
      <c r="B406" s="150" t="s">
        <v>427</v>
      </c>
      <c r="C406" s="52">
        <v>3</v>
      </c>
      <c r="D406" s="52">
        <v>2</v>
      </c>
      <c r="E406" s="52"/>
      <c r="F406" s="392" t="s">
        <v>830</v>
      </c>
      <c r="G406" s="393" t="s">
        <v>831</v>
      </c>
      <c r="H406" s="321">
        <f t="shared" si="7"/>
        <v>0</v>
      </c>
      <c r="I406" s="394">
        <f>SUM(I408:I409)</f>
        <v>0</v>
      </c>
      <c r="J406" s="394">
        <f>SUM(J408:J409)</f>
        <v>0</v>
      </c>
    </row>
    <row r="407" spans="1:10" ht="23.25" customHeight="1" hidden="1">
      <c r="A407" s="389"/>
      <c r="B407" s="150"/>
      <c r="C407" s="52"/>
      <c r="D407" s="52"/>
      <c r="E407" s="52"/>
      <c r="F407" s="392" t="s">
        <v>360</v>
      </c>
      <c r="G407" s="393"/>
      <c r="H407" s="321">
        <f t="shared" si="7"/>
        <v>0</v>
      </c>
      <c r="I407" s="394"/>
      <c r="J407" s="394"/>
    </row>
    <row r="408" spans="1:10" ht="23.25" customHeight="1" hidden="1">
      <c r="A408" s="389"/>
      <c r="B408" s="150"/>
      <c r="C408" s="52"/>
      <c r="D408" s="52"/>
      <c r="E408" s="52"/>
      <c r="F408" s="392" t="s">
        <v>361</v>
      </c>
      <c r="G408" s="393"/>
      <c r="H408" s="321">
        <f t="shared" si="7"/>
        <v>0</v>
      </c>
      <c r="I408" s="394"/>
      <c r="J408" s="394"/>
    </row>
    <row r="409" spans="1:10" ht="23.25" customHeight="1" hidden="1">
      <c r="A409" s="389"/>
      <c r="B409" s="150"/>
      <c r="C409" s="52"/>
      <c r="D409" s="52"/>
      <c r="E409" s="52"/>
      <c r="F409" s="392" t="s">
        <v>361</v>
      </c>
      <c r="G409" s="393"/>
      <c r="H409" s="321">
        <f t="shared" si="7"/>
        <v>0</v>
      </c>
      <c r="I409" s="394"/>
      <c r="J409" s="394"/>
    </row>
    <row r="410" spans="1:10" ht="23.25" customHeight="1" hidden="1">
      <c r="A410" s="389">
        <v>2733</v>
      </c>
      <c r="B410" s="150" t="s">
        <v>427</v>
      </c>
      <c r="C410" s="52">
        <v>3</v>
      </c>
      <c r="D410" s="52">
        <v>3</v>
      </c>
      <c r="E410" s="52"/>
      <c r="F410" s="392" t="s">
        <v>832</v>
      </c>
      <c r="G410" s="393" t="s">
        <v>833</v>
      </c>
      <c r="H410" s="321">
        <f t="shared" si="7"/>
        <v>0</v>
      </c>
      <c r="I410" s="394">
        <f>SUM(I412:I413)</f>
        <v>0</v>
      </c>
      <c r="J410" s="394">
        <f>SUM(J412:J413)</f>
        <v>0</v>
      </c>
    </row>
    <row r="411" spans="1:10" ht="23.25" customHeight="1" hidden="1">
      <c r="A411" s="389"/>
      <c r="B411" s="150"/>
      <c r="C411" s="52"/>
      <c r="D411" s="52"/>
      <c r="E411" s="52"/>
      <c r="F411" s="392" t="s">
        <v>360</v>
      </c>
      <c r="G411" s="393"/>
      <c r="H411" s="321">
        <f t="shared" si="7"/>
        <v>0</v>
      </c>
      <c r="I411" s="394"/>
      <c r="J411" s="394"/>
    </row>
    <row r="412" spans="1:10" ht="23.25" customHeight="1" hidden="1">
      <c r="A412" s="389"/>
      <c r="B412" s="150"/>
      <c r="C412" s="52"/>
      <c r="D412" s="52"/>
      <c r="E412" s="52"/>
      <c r="F412" s="392" t="s">
        <v>361</v>
      </c>
      <c r="G412" s="393"/>
      <c r="H412" s="321">
        <f t="shared" si="7"/>
        <v>0</v>
      </c>
      <c r="I412" s="394"/>
      <c r="J412" s="394"/>
    </row>
    <row r="413" spans="1:10" ht="23.25" customHeight="1" hidden="1">
      <c r="A413" s="389"/>
      <c r="B413" s="150"/>
      <c r="C413" s="52"/>
      <c r="D413" s="52"/>
      <c r="E413" s="52"/>
      <c r="F413" s="392" t="s">
        <v>361</v>
      </c>
      <c r="G413" s="393"/>
      <c r="H413" s="321">
        <f t="shared" si="7"/>
        <v>0</v>
      </c>
      <c r="I413" s="394"/>
      <c r="J413" s="394"/>
    </row>
    <row r="414" spans="1:10" ht="23.25" customHeight="1" hidden="1">
      <c r="A414" s="389">
        <v>2734</v>
      </c>
      <c r="B414" s="150" t="s">
        <v>427</v>
      </c>
      <c r="C414" s="52">
        <v>3</v>
      </c>
      <c r="D414" s="52">
        <v>4</v>
      </c>
      <c r="E414" s="52"/>
      <c r="F414" s="392" t="s">
        <v>834</v>
      </c>
      <c r="G414" s="393" t="s">
        <v>835</v>
      </c>
      <c r="H414" s="321">
        <f t="shared" si="7"/>
        <v>0</v>
      </c>
      <c r="I414" s="394">
        <f>SUM(I416:I417)</f>
        <v>0</v>
      </c>
      <c r="J414" s="394">
        <f>SUM(J416:J417)</f>
        <v>0</v>
      </c>
    </row>
    <row r="415" spans="1:10" ht="23.25" customHeight="1" hidden="1">
      <c r="A415" s="389"/>
      <c r="B415" s="150"/>
      <c r="C415" s="52"/>
      <c r="D415" s="52"/>
      <c r="E415" s="52"/>
      <c r="F415" s="392" t="s">
        <v>360</v>
      </c>
      <c r="G415" s="393"/>
      <c r="H415" s="321">
        <f t="shared" si="7"/>
        <v>0</v>
      </c>
      <c r="I415" s="394"/>
      <c r="J415" s="394"/>
    </row>
    <row r="416" spans="1:10" ht="23.25" customHeight="1" hidden="1">
      <c r="A416" s="389"/>
      <c r="B416" s="150"/>
      <c r="C416" s="52"/>
      <c r="D416" s="52"/>
      <c r="E416" s="52"/>
      <c r="F416" s="392" t="s">
        <v>361</v>
      </c>
      <c r="G416" s="393"/>
      <c r="H416" s="321">
        <f t="shared" si="7"/>
        <v>0</v>
      </c>
      <c r="I416" s="394"/>
      <c r="J416" s="394"/>
    </row>
    <row r="417" spans="1:10" ht="23.25" customHeight="1" hidden="1">
      <c r="A417" s="389"/>
      <c r="B417" s="150"/>
      <c r="C417" s="52"/>
      <c r="D417" s="52"/>
      <c r="E417" s="52"/>
      <c r="F417" s="392" t="s">
        <v>361</v>
      </c>
      <c r="G417" s="393"/>
      <c r="H417" s="321">
        <f t="shared" si="7"/>
        <v>0</v>
      </c>
      <c r="I417" s="394"/>
      <c r="J417" s="394"/>
    </row>
    <row r="418" spans="1:10" ht="23.25" customHeight="1" hidden="1">
      <c r="A418" s="389">
        <v>2740</v>
      </c>
      <c r="B418" s="150" t="s">
        <v>427</v>
      </c>
      <c r="C418" s="52">
        <v>4</v>
      </c>
      <c r="D418" s="52">
        <v>0</v>
      </c>
      <c r="E418" s="52"/>
      <c r="F418" s="390" t="s">
        <v>929</v>
      </c>
      <c r="G418" s="391" t="s">
        <v>837</v>
      </c>
      <c r="H418" s="321">
        <f t="shared" si="7"/>
        <v>0</v>
      </c>
      <c r="I418" s="394">
        <f>SUM(I419)</f>
        <v>0</v>
      </c>
      <c r="J418" s="394">
        <f>SUM(J419)</f>
        <v>0</v>
      </c>
    </row>
    <row r="419" spans="1:10" ht="23.25" customHeight="1" hidden="1">
      <c r="A419" s="389">
        <v>2741</v>
      </c>
      <c r="B419" s="150" t="s">
        <v>427</v>
      </c>
      <c r="C419" s="52">
        <v>4</v>
      </c>
      <c r="D419" s="52">
        <v>1</v>
      </c>
      <c r="E419" s="52"/>
      <c r="F419" s="392" t="s">
        <v>836</v>
      </c>
      <c r="G419" s="401" t="s">
        <v>838</v>
      </c>
      <c r="H419" s="321">
        <f t="shared" si="7"/>
        <v>0</v>
      </c>
      <c r="I419" s="394">
        <f>SUM(I421:I422)</f>
        <v>0</v>
      </c>
      <c r="J419" s="394">
        <f>SUM(J421:J422)</f>
        <v>0</v>
      </c>
    </row>
    <row r="420" spans="1:10" ht="23.25" customHeight="1" hidden="1">
      <c r="A420" s="389"/>
      <c r="B420" s="150"/>
      <c r="C420" s="52"/>
      <c r="D420" s="52"/>
      <c r="E420" s="52"/>
      <c r="F420" s="392" t="s">
        <v>360</v>
      </c>
      <c r="G420" s="393"/>
      <c r="H420" s="321">
        <f t="shared" si="7"/>
        <v>0</v>
      </c>
      <c r="I420" s="394"/>
      <c r="J420" s="394"/>
    </row>
    <row r="421" spans="1:10" ht="23.25" customHeight="1" hidden="1">
      <c r="A421" s="389"/>
      <c r="B421" s="150"/>
      <c r="C421" s="52"/>
      <c r="D421" s="52"/>
      <c r="E421" s="52"/>
      <c r="F421" s="392" t="s">
        <v>361</v>
      </c>
      <c r="G421" s="393"/>
      <c r="H421" s="321">
        <f t="shared" si="7"/>
        <v>0</v>
      </c>
      <c r="I421" s="394"/>
      <c r="J421" s="394"/>
    </row>
    <row r="422" spans="1:10" ht="23.25" customHeight="1" hidden="1">
      <c r="A422" s="389"/>
      <c r="B422" s="150"/>
      <c r="C422" s="52"/>
      <c r="D422" s="52"/>
      <c r="E422" s="52"/>
      <c r="F422" s="392" t="s">
        <v>361</v>
      </c>
      <c r="G422" s="393"/>
      <c r="H422" s="321">
        <f aca="true" t="shared" si="8" ref="H422:H486">SUM(I422:J422)</f>
        <v>0</v>
      </c>
      <c r="I422" s="394"/>
      <c r="J422" s="394"/>
    </row>
    <row r="423" spans="1:10" ht="23.25" customHeight="1" hidden="1">
      <c r="A423" s="389">
        <v>2750</v>
      </c>
      <c r="B423" s="150" t="s">
        <v>427</v>
      </c>
      <c r="C423" s="52">
        <v>5</v>
      </c>
      <c r="D423" s="52">
        <v>0</v>
      </c>
      <c r="E423" s="52"/>
      <c r="F423" s="390" t="s">
        <v>930</v>
      </c>
      <c r="G423" s="391" t="s">
        <v>840</v>
      </c>
      <c r="H423" s="321">
        <f t="shared" si="8"/>
        <v>0</v>
      </c>
      <c r="I423" s="394">
        <f>SUM(I424)</f>
        <v>0</v>
      </c>
      <c r="J423" s="394">
        <f>SUM(J424)</f>
        <v>0</v>
      </c>
    </row>
    <row r="424" spans="1:10" ht="23.25" customHeight="1" hidden="1">
      <c r="A424" s="389">
        <v>2751</v>
      </c>
      <c r="B424" s="150" t="s">
        <v>427</v>
      </c>
      <c r="C424" s="52">
        <v>5</v>
      </c>
      <c r="D424" s="52">
        <v>1</v>
      </c>
      <c r="E424" s="52"/>
      <c r="F424" s="392" t="s">
        <v>839</v>
      </c>
      <c r="G424" s="401" t="s">
        <v>840</v>
      </c>
      <c r="H424" s="321">
        <f t="shared" si="8"/>
        <v>0</v>
      </c>
      <c r="I424" s="394">
        <f>SUM(I426:I427)</f>
        <v>0</v>
      </c>
      <c r="J424" s="394">
        <f>SUM(J426:J427)</f>
        <v>0</v>
      </c>
    </row>
    <row r="425" spans="1:10" ht="23.25" customHeight="1" hidden="1">
      <c r="A425" s="389"/>
      <c r="B425" s="150"/>
      <c r="C425" s="52"/>
      <c r="D425" s="52"/>
      <c r="E425" s="52"/>
      <c r="F425" s="392" t="s">
        <v>360</v>
      </c>
      <c r="G425" s="393"/>
      <c r="H425" s="321">
        <f t="shared" si="8"/>
        <v>0</v>
      </c>
      <c r="I425" s="394"/>
      <c r="J425" s="394"/>
    </row>
    <row r="426" spans="1:10" ht="23.25" customHeight="1" hidden="1">
      <c r="A426" s="389"/>
      <c r="B426" s="150"/>
      <c r="C426" s="52"/>
      <c r="D426" s="52"/>
      <c r="E426" s="52"/>
      <c r="F426" s="392" t="s">
        <v>361</v>
      </c>
      <c r="G426" s="393"/>
      <c r="H426" s="321">
        <f t="shared" si="8"/>
        <v>0</v>
      </c>
      <c r="I426" s="394"/>
      <c r="J426" s="394"/>
    </row>
    <row r="427" spans="1:10" ht="23.25" customHeight="1" hidden="1">
      <c r="A427" s="389"/>
      <c r="B427" s="150"/>
      <c r="C427" s="52"/>
      <c r="D427" s="52"/>
      <c r="E427" s="52"/>
      <c r="F427" s="392" t="s">
        <v>361</v>
      </c>
      <c r="G427" s="393"/>
      <c r="H427" s="321">
        <f t="shared" si="8"/>
        <v>0</v>
      </c>
      <c r="I427" s="394"/>
      <c r="J427" s="394"/>
    </row>
    <row r="428" spans="1:10" ht="23.25" customHeight="1" hidden="1">
      <c r="A428" s="389">
        <v>2760</v>
      </c>
      <c r="B428" s="150" t="s">
        <v>427</v>
      </c>
      <c r="C428" s="52">
        <v>6</v>
      </c>
      <c r="D428" s="52">
        <v>0</v>
      </c>
      <c r="E428" s="52"/>
      <c r="F428" s="390" t="s">
        <v>931</v>
      </c>
      <c r="G428" s="391" t="s">
        <v>842</v>
      </c>
      <c r="H428" s="321">
        <f t="shared" si="8"/>
        <v>0</v>
      </c>
      <c r="I428" s="394">
        <f>SUM(I429+I433)</f>
        <v>0</v>
      </c>
      <c r="J428" s="394">
        <f>SUM(J429+J433)</f>
        <v>0</v>
      </c>
    </row>
    <row r="429" spans="1:10" ht="23.25" customHeight="1" hidden="1">
      <c r="A429" s="389">
        <v>2761</v>
      </c>
      <c r="B429" s="150" t="s">
        <v>427</v>
      </c>
      <c r="C429" s="52">
        <v>6</v>
      </c>
      <c r="D429" s="52">
        <v>1</v>
      </c>
      <c r="E429" s="52"/>
      <c r="F429" s="392" t="s">
        <v>429</v>
      </c>
      <c r="G429" s="391"/>
      <c r="H429" s="321">
        <f t="shared" si="8"/>
        <v>0</v>
      </c>
      <c r="I429" s="394">
        <f>SUM(I431:I432)</f>
        <v>0</v>
      </c>
      <c r="J429" s="394">
        <f>SUM(J431:J432)</f>
        <v>0</v>
      </c>
    </row>
    <row r="430" spans="1:10" ht="23.25" customHeight="1" hidden="1">
      <c r="A430" s="389"/>
      <c r="B430" s="150"/>
      <c r="C430" s="52"/>
      <c r="D430" s="52"/>
      <c r="E430" s="52"/>
      <c r="F430" s="392" t="s">
        <v>360</v>
      </c>
      <c r="G430" s="393"/>
      <c r="H430" s="321">
        <f t="shared" si="8"/>
        <v>0</v>
      </c>
      <c r="I430" s="394"/>
      <c r="J430" s="394"/>
    </row>
    <row r="431" spans="1:10" ht="23.25" customHeight="1" hidden="1">
      <c r="A431" s="389"/>
      <c r="B431" s="150"/>
      <c r="C431" s="52"/>
      <c r="D431" s="52"/>
      <c r="E431" s="52"/>
      <c r="F431" s="392" t="s">
        <v>361</v>
      </c>
      <c r="G431" s="393"/>
      <c r="H431" s="321">
        <f t="shared" si="8"/>
        <v>0</v>
      </c>
      <c r="I431" s="394"/>
      <c r="J431" s="394"/>
    </row>
    <row r="432" spans="1:10" ht="23.25" customHeight="1" hidden="1">
      <c r="A432" s="389"/>
      <c r="B432" s="150"/>
      <c r="C432" s="52"/>
      <c r="D432" s="52"/>
      <c r="E432" s="52"/>
      <c r="F432" s="392" t="s">
        <v>361</v>
      </c>
      <c r="G432" s="393"/>
      <c r="H432" s="321">
        <f t="shared" si="8"/>
        <v>0</v>
      </c>
      <c r="I432" s="394"/>
      <c r="J432" s="394"/>
    </row>
    <row r="433" spans="1:10" ht="23.25" customHeight="1" hidden="1">
      <c r="A433" s="389">
        <v>2762</v>
      </c>
      <c r="B433" s="150" t="s">
        <v>427</v>
      </c>
      <c r="C433" s="52">
        <v>6</v>
      </c>
      <c r="D433" s="52">
        <v>2</v>
      </c>
      <c r="E433" s="52"/>
      <c r="F433" s="392" t="s">
        <v>841</v>
      </c>
      <c r="G433" s="401" t="s">
        <v>843</v>
      </c>
      <c r="H433" s="321">
        <f t="shared" si="8"/>
        <v>0</v>
      </c>
      <c r="I433" s="394">
        <f>SUM(I435:I436)</f>
        <v>0</v>
      </c>
      <c r="J433" s="394">
        <f>SUM(J435:J436)</f>
        <v>0</v>
      </c>
    </row>
    <row r="434" spans="1:10" ht="23.25" customHeight="1" hidden="1">
      <c r="A434" s="389"/>
      <c r="B434" s="150"/>
      <c r="C434" s="52"/>
      <c r="D434" s="52"/>
      <c r="E434" s="52"/>
      <c r="F434" s="392" t="s">
        <v>360</v>
      </c>
      <c r="G434" s="393"/>
      <c r="H434" s="321">
        <f t="shared" si="8"/>
        <v>0</v>
      </c>
      <c r="I434" s="394"/>
      <c r="J434" s="394"/>
    </row>
    <row r="435" spans="1:10" ht="23.25" customHeight="1" hidden="1">
      <c r="A435" s="389"/>
      <c r="B435" s="150"/>
      <c r="C435" s="52"/>
      <c r="D435" s="52"/>
      <c r="E435" s="52"/>
      <c r="F435" s="392" t="s">
        <v>361</v>
      </c>
      <c r="G435" s="393"/>
      <c r="H435" s="321">
        <f t="shared" si="8"/>
        <v>0</v>
      </c>
      <c r="I435" s="394"/>
      <c r="J435" s="394"/>
    </row>
    <row r="436" spans="1:10" ht="23.25" customHeight="1" hidden="1">
      <c r="A436" s="389"/>
      <c r="B436" s="150"/>
      <c r="C436" s="52"/>
      <c r="D436" s="52"/>
      <c r="E436" s="52"/>
      <c r="F436" s="392" t="s">
        <v>361</v>
      </c>
      <c r="G436" s="393"/>
      <c r="H436" s="321">
        <f t="shared" si="8"/>
        <v>0</v>
      </c>
      <c r="I436" s="394"/>
      <c r="J436" s="394"/>
    </row>
    <row r="437" spans="1:10" ht="15" hidden="1">
      <c r="A437" s="389"/>
      <c r="B437" s="150"/>
      <c r="C437" s="52"/>
      <c r="D437" s="52"/>
      <c r="E437" s="52"/>
      <c r="F437" s="392"/>
      <c r="G437" s="393"/>
      <c r="H437" s="321"/>
      <c r="I437" s="394"/>
      <c r="J437" s="394"/>
    </row>
    <row r="438" spans="1:10" s="388" customFormat="1" ht="23.25" customHeight="1">
      <c r="A438" s="56">
        <v>2800</v>
      </c>
      <c r="B438" s="150" t="s">
        <v>430</v>
      </c>
      <c r="C438" s="52">
        <v>0</v>
      </c>
      <c r="D438" s="52">
        <v>0</v>
      </c>
      <c r="E438" s="52"/>
      <c r="F438" s="404" t="s">
        <v>932</v>
      </c>
      <c r="G438" s="402" t="s">
        <v>844</v>
      </c>
      <c r="H438" s="321">
        <f t="shared" si="8"/>
        <v>26620</v>
      </c>
      <c r="I438" s="321">
        <f>I444+I491+I509</f>
        <v>26147</v>
      </c>
      <c r="J438" s="321">
        <f>SUM(J439+J444+J479+J491+J504+J509)</f>
        <v>473</v>
      </c>
    </row>
    <row r="439" spans="1:10" ht="23.25" customHeight="1" hidden="1">
      <c r="A439" s="389">
        <v>2810</v>
      </c>
      <c r="B439" s="150" t="s">
        <v>430</v>
      </c>
      <c r="C439" s="52">
        <v>1</v>
      </c>
      <c r="D439" s="52">
        <v>0</v>
      </c>
      <c r="E439" s="52"/>
      <c r="F439" s="390" t="s">
        <v>933</v>
      </c>
      <c r="G439" s="391" t="s">
        <v>846</v>
      </c>
      <c r="H439" s="321">
        <f t="shared" si="8"/>
        <v>0</v>
      </c>
      <c r="I439" s="394">
        <f>SUM(I440)</f>
        <v>0</v>
      </c>
      <c r="J439" s="394">
        <f>SUM(J440)</f>
        <v>0</v>
      </c>
    </row>
    <row r="440" spans="1:10" ht="23.25" customHeight="1" hidden="1">
      <c r="A440" s="389">
        <v>2811</v>
      </c>
      <c r="B440" s="150" t="s">
        <v>430</v>
      </c>
      <c r="C440" s="52">
        <v>1</v>
      </c>
      <c r="D440" s="52">
        <v>1</v>
      </c>
      <c r="E440" s="52"/>
      <c r="F440" s="392" t="s">
        <v>845</v>
      </c>
      <c r="G440" s="401" t="s">
        <v>847</v>
      </c>
      <c r="H440" s="321">
        <f t="shared" si="8"/>
        <v>0</v>
      </c>
      <c r="I440" s="394">
        <f>I442</f>
        <v>0</v>
      </c>
      <c r="J440" s="394">
        <f>SUM(J443:J443)</f>
        <v>0</v>
      </c>
    </row>
    <row r="441" spans="1:10" ht="23.25" customHeight="1" hidden="1">
      <c r="A441" s="389"/>
      <c r="B441" s="150"/>
      <c r="C441" s="52"/>
      <c r="D441" s="52"/>
      <c r="E441" s="52"/>
      <c r="F441" s="392" t="s">
        <v>360</v>
      </c>
      <c r="G441" s="393"/>
      <c r="H441" s="321"/>
      <c r="I441" s="394"/>
      <c r="J441" s="394"/>
    </row>
    <row r="442" spans="1:10" ht="23.25" customHeight="1" hidden="1">
      <c r="A442" s="389"/>
      <c r="B442" s="150"/>
      <c r="C442" s="52"/>
      <c r="D442" s="52"/>
      <c r="E442" s="52">
        <v>4261</v>
      </c>
      <c r="F442" s="399" t="s">
        <v>869</v>
      </c>
      <c r="G442" s="400"/>
      <c r="H442" s="533">
        <f>I442</f>
        <v>0</v>
      </c>
      <c r="I442" s="531">
        <v>0</v>
      </c>
      <c r="J442" s="394"/>
    </row>
    <row r="443" spans="1:10" ht="23.25" customHeight="1" hidden="1">
      <c r="A443" s="389"/>
      <c r="B443" s="150"/>
      <c r="C443" s="52"/>
      <c r="D443" s="52"/>
      <c r="E443" s="52"/>
      <c r="F443" s="399"/>
      <c r="G443" s="400"/>
      <c r="H443" s="533"/>
      <c r="I443" s="531"/>
      <c r="J443" s="394"/>
    </row>
    <row r="444" spans="1:10" ht="23.25" customHeight="1">
      <c r="A444" s="389">
        <v>2820</v>
      </c>
      <c r="B444" s="150" t="s">
        <v>430</v>
      </c>
      <c r="C444" s="52">
        <v>2</v>
      </c>
      <c r="D444" s="52">
        <v>0</v>
      </c>
      <c r="E444" s="52"/>
      <c r="F444" s="390" t="s">
        <v>934</v>
      </c>
      <c r="G444" s="391" t="s">
        <v>849</v>
      </c>
      <c r="H444" s="321">
        <f t="shared" si="8"/>
        <v>25547</v>
      </c>
      <c r="I444" s="394">
        <f>I445+I458+I462</f>
        <v>25547</v>
      </c>
      <c r="J444" s="394">
        <f>SUM(J445,J454,J458,J462,J467,J471,J475)</f>
        <v>0</v>
      </c>
    </row>
    <row r="445" spans="1:10" ht="23.25" customHeight="1">
      <c r="A445" s="389">
        <v>2821</v>
      </c>
      <c r="B445" s="150" t="s">
        <v>430</v>
      </c>
      <c r="C445" s="52">
        <v>2</v>
      </c>
      <c r="D445" s="52">
        <v>1</v>
      </c>
      <c r="E445" s="52"/>
      <c r="F445" s="392" t="s">
        <v>431</v>
      </c>
      <c r="G445" s="391"/>
      <c r="H445" s="321">
        <f t="shared" si="8"/>
        <v>19347</v>
      </c>
      <c r="I445" s="394">
        <f>I447+I448+I449+I450+I451+I452+I453</f>
        <v>19347</v>
      </c>
      <c r="J445" s="394">
        <f>SUM(J453:J453)</f>
        <v>0</v>
      </c>
    </row>
    <row r="446" spans="1:10" ht="23.25" customHeight="1">
      <c r="A446" s="389"/>
      <c r="B446" s="150"/>
      <c r="C446" s="52"/>
      <c r="D446" s="52"/>
      <c r="E446" s="52"/>
      <c r="F446" s="392" t="s">
        <v>360</v>
      </c>
      <c r="G446" s="393"/>
      <c r="H446" s="321"/>
      <c r="I446" s="394"/>
      <c r="J446" s="394"/>
    </row>
    <row r="447" spans="1:10" ht="23.25" customHeight="1">
      <c r="A447" s="389"/>
      <c r="B447" s="150"/>
      <c r="C447" s="52"/>
      <c r="D447" s="52"/>
      <c r="E447" s="102">
        <v>4511</v>
      </c>
      <c r="F447" s="399" t="s">
        <v>287</v>
      </c>
      <c r="G447" s="407"/>
      <c r="H447" s="394">
        <f>I447</f>
        <v>19347</v>
      </c>
      <c r="I447" s="531">
        <f>'[1]2019'!$C$21+447</f>
        <v>19347</v>
      </c>
      <c r="J447" s="394"/>
    </row>
    <row r="448" spans="1:10" ht="15" hidden="1">
      <c r="A448" s="389"/>
      <c r="B448" s="150"/>
      <c r="C448" s="52"/>
      <c r="D448" s="52"/>
      <c r="E448" s="102"/>
      <c r="F448" s="392"/>
      <c r="G448" s="407"/>
      <c r="H448" s="394"/>
      <c r="I448" s="531"/>
      <c r="J448" s="394"/>
    </row>
    <row r="449" spans="1:10" ht="15" hidden="1">
      <c r="A449" s="389"/>
      <c r="B449" s="150"/>
      <c r="C449" s="52"/>
      <c r="D449" s="52"/>
      <c r="E449" s="102"/>
      <c r="F449" s="392"/>
      <c r="G449" s="407"/>
      <c r="H449" s="394"/>
      <c r="I449" s="531"/>
      <c r="J449" s="394"/>
    </row>
    <row r="450" spans="1:10" ht="15" hidden="1">
      <c r="A450" s="389"/>
      <c r="B450" s="150"/>
      <c r="C450" s="52"/>
      <c r="D450" s="52"/>
      <c r="E450" s="102"/>
      <c r="F450" s="392"/>
      <c r="G450" s="407"/>
      <c r="H450" s="394"/>
      <c r="I450" s="531"/>
      <c r="J450" s="394"/>
    </row>
    <row r="451" spans="1:10" ht="15" hidden="1">
      <c r="A451" s="389"/>
      <c r="B451" s="150"/>
      <c r="C451" s="52"/>
      <c r="D451" s="52"/>
      <c r="E451" s="102"/>
      <c r="F451" s="392"/>
      <c r="G451" s="407"/>
      <c r="H451" s="394"/>
      <c r="I451" s="531"/>
      <c r="J451" s="394"/>
    </row>
    <row r="452" spans="1:10" ht="15" hidden="1">
      <c r="A452" s="389"/>
      <c r="B452" s="150"/>
      <c r="C452" s="52"/>
      <c r="D452" s="52"/>
      <c r="E452" s="102"/>
      <c r="F452" s="392"/>
      <c r="G452" s="407"/>
      <c r="H452" s="394"/>
      <c r="I452" s="531"/>
      <c r="J452" s="394"/>
    </row>
    <row r="453" spans="1:10" ht="15" hidden="1">
      <c r="A453" s="389"/>
      <c r="B453" s="150"/>
      <c r="C453" s="52"/>
      <c r="D453" s="52"/>
      <c r="E453" s="102"/>
      <c r="F453" s="392"/>
      <c r="G453" s="407"/>
      <c r="H453" s="321"/>
      <c r="I453" s="531"/>
      <c r="J453" s="394"/>
    </row>
    <row r="454" spans="1:10" ht="15" hidden="1">
      <c r="A454" s="389">
        <v>2822</v>
      </c>
      <c r="B454" s="150" t="s">
        <v>430</v>
      </c>
      <c r="C454" s="52">
        <v>2</v>
      </c>
      <c r="D454" s="52">
        <v>2</v>
      </c>
      <c r="E454" s="52"/>
      <c r="F454" s="392" t="s">
        <v>432</v>
      </c>
      <c r="G454" s="391"/>
      <c r="H454" s="321">
        <f t="shared" si="8"/>
        <v>0</v>
      </c>
      <c r="I454" s="394">
        <f>SUM(I456:I457)</f>
        <v>0</v>
      </c>
      <c r="J454" s="394">
        <f>SUM(J456:J457)</f>
        <v>0</v>
      </c>
    </row>
    <row r="455" spans="1:10" ht="36" hidden="1">
      <c r="A455" s="389"/>
      <c r="B455" s="150"/>
      <c r="C455" s="52"/>
      <c r="D455" s="52"/>
      <c r="E455" s="52"/>
      <c r="F455" s="392" t="s">
        <v>360</v>
      </c>
      <c r="G455" s="393"/>
      <c r="H455" s="321">
        <f t="shared" si="8"/>
        <v>0</v>
      </c>
      <c r="I455" s="394"/>
      <c r="J455" s="394"/>
    </row>
    <row r="456" spans="1:10" ht="15" hidden="1">
      <c r="A456" s="389"/>
      <c r="B456" s="150"/>
      <c r="C456" s="52"/>
      <c r="D456" s="52"/>
      <c r="E456" s="52"/>
      <c r="F456" s="392" t="s">
        <v>361</v>
      </c>
      <c r="G456" s="393"/>
      <c r="H456" s="321">
        <f t="shared" si="8"/>
        <v>0</v>
      </c>
      <c r="I456" s="394"/>
      <c r="J456" s="394"/>
    </row>
    <row r="457" spans="1:10" ht="15" hidden="1">
      <c r="A457" s="389"/>
      <c r="B457" s="150"/>
      <c r="C457" s="52"/>
      <c r="D457" s="52"/>
      <c r="E457" s="52"/>
      <c r="F457" s="392" t="s">
        <v>361</v>
      </c>
      <c r="G457" s="393"/>
      <c r="H457" s="321">
        <f t="shared" si="8"/>
        <v>0</v>
      </c>
      <c r="I457" s="394"/>
      <c r="J457" s="394"/>
    </row>
    <row r="458" spans="1:10" ht="14.25" customHeight="1" hidden="1">
      <c r="A458" s="389">
        <v>2823</v>
      </c>
      <c r="B458" s="150" t="s">
        <v>430</v>
      </c>
      <c r="C458" s="52">
        <v>2</v>
      </c>
      <c r="D458" s="52">
        <v>3</v>
      </c>
      <c r="E458" s="52"/>
      <c r="F458" s="392" t="s">
        <v>468</v>
      </c>
      <c r="G458" s="401" t="s">
        <v>850</v>
      </c>
      <c r="H458" s="321">
        <f t="shared" si="8"/>
        <v>0</v>
      </c>
      <c r="I458" s="394">
        <f>SUM(I460:I461)</f>
        <v>0</v>
      </c>
      <c r="J458" s="394">
        <f>SUM(J460:J461)</f>
        <v>0</v>
      </c>
    </row>
    <row r="459" spans="1:10" ht="36" hidden="1">
      <c r="A459" s="389"/>
      <c r="B459" s="150"/>
      <c r="C459" s="52"/>
      <c r="D459" s="52"/>
      <c r="E459" s="52"/>
      <c r="F459" s="392" t="s">
        <v>360</v>
      </c>
      <c r="G459" s="393"/>
      <c r="H459" s="321">
        <f t="shared" si="8"/>
        <v>0</v>
      </c>
      <c r="I459" s="394"/>
      <c r="J459" s="394"/>
    </row>
    <row r="460" spans="1:10" ht="24" hidden="1">
      <c r="A460" s="389"/>
      <c r="B460" s="150"/>
      <c r="C460" s="52"/>
      <c r="D460" s="52"/>
      <c r="E460" s="102">
        <v>4511</v>
      </c>
      <c r="F460" s="399" t="s">
        <v>287</v>
      </c>
      <c r="G460" s="407"/>
      <c r="H460" s="394">
        <f>I460</f>
        <v>0</v>
      </c>
      <c r="I460" s="531"/>
      <c r="J460" s="394"/>
    </row>
    <row r="461" spans="1:10" ht="15" hidden="1">
      <c r="A461" s="389"/>
      <c r="B461" s="150"/>
      <c r="C461" s="52"/>
      <c r="D461" s="52"/>
      <c r="E461" s="52"/>
      <c r="F461" s="392" t="s">
        <v>361</v>
      </c>
      <c r="G461" s="393"/>
      <c r="H461" s="321">
        <f t="shared" si="8"/>
        <v>0</v>
      </c>
      <c r="I461" s="394"/>
      <c r="J461" s="394"/>
    </row>
    <row r="462" spans="1:10" ht="15">
      <c r="A462" s="389">
        <v>2824</v>
      </c>
      <c r="B462" s="150" t="s">
        <v>430</v>
      </c>
      <c r="C462" s="52">
        <v>2</v>
      </c>
      <c r="D462" s="52">
        <v>4</v>
      </c>
      <c r="E462" s="52"/>
      <c r="F462" s="392" t="s">
        <v>433</v>
      </c>
      <c r="G462" s="401"/>
      <c r="H462" s="321">
        <f>I462</f>
        <v>6200</v>
      </c>
      <c r="I462" s="394">
        <f>I464+I465+I466</f>
        <v>6200</v>
      </c>
      <c r="J462" s="394">
        <f>SUM(J464:J465)</f>
        <v>0</v>
      </c>
    </row>
    <row r="463" spans="1:10" ht="36">
      <c r="A463" s="389"/>
      <c r="B463" s="150"/>
      <c r="C463" s="52"/>
      <c r="D463" s="52"/>
      <c r="E463" s="52"/>
      <c r="F463" s="392" t="s">
        <v>360</v>
      </c>
      <c r="G463" s="393"/>
      <c r="H463" s="321"/>
      <c r="I463" s="394"/>
      <c r="J463" s="394"/>
    </row>
    <row r="464" spans="1:10" ht="15">
      <c r="A464" s="389"/>
      <c r="B464" s="150"/>
      <c r="C464" s="52"/>
      <c r="D464" s="52"/>
      <c r="E464" s="52">
        <v>4239</v>
      </c>
      <c r="F464" s="392" t="s">
        <v>268</v>
      </c>
      <c r="G464" s="393"/>
      <c r="H464" s="321">
        <f t="shared" si="8"/>
        <v>5000</v>
      </c>
      <c r="I464" s="394">
        <f>'[1]2019'!$AA$35</f>
        <v>5000</v>
      </c>
      <c r="J464" s="394"/>
    </row>
    <row r="465" spans="1:10" ht="15">
      <c r="A465" s="389"/>
      <c r="B465" s="150"/>
      <c r="C465" s="52"/>
      <c r="D465" s="52"/>
      <c r="E465" s="52">
        <v>4269</v>
      </c>
      <c r="F465" s="392" t="s">
        <v>967</v>
      </c>
      <c r="G465" s="393"/>
      <c r="H465" s="321">
        <f t="shared" si="8"/>
        <v>1200</v>
      </c>
      <c r="I465" s="394">
        <f>'[1]2019'!$AM$35</f>
        <v>1200</v>
      </c>
      <c r="J465" s="394"/>
    </row>
    <row r="466" spans="1:10" ht="15" hidden="1">
      <c r="A466" s="389"/>
      <c r="B466" s="150"/>
      <c r="C466" s="52"/>
      <c r="D466" s="52"/>
      <c r="E466" s="52"/>
      <c r="F466" s="392"/>
      <c r="G466" s="393"/>
      <c r="H466" s="321">
        <f t="shared" si="8"/>
        <v>0</v>
      </c>
      <c r="I466" s="394"/>
      <c r="J466" s="394"/>
    </row>
    <row r="467" spans="1:10" ht="15" hidden="1">
      <c r="A467" s="389">
        <v>2825</v>
      </c>
      <c r="B467" s="150" t="s">
        <v>430</v>
      </c>
      <c r="C467" s="52">
        <v>2</v>
      </c>
      <c r="D467" s="52">
        <v>5</v>
      </c>
      <c r="E467" s="52"/>
      <c r="F467" s="392" t="s">
        <v>434</v>
      </c>
      <c r="G467" s="401"/>
      <c r="H467" s="321">
        <f t="shared" si="8"/>
        <v>0</v>
      </c>
      <c r="I467" s="394">
        <f>SUM(I469:I470)</f>
        <v>0</v>
      </c>
      <c r="J467" s="394">
        <f>SUM(J469:J470)</f>
        <v>0</v>
      </c>
    </row>
    <row r="468" spans="1:10" ht="36" hidden="1">
      <c r="A468" s="389"/>
      <c r="B468" s="150"/>
      <c r="C468" s="52"/>
      <c r="D468" s="52"/>
      <c r="E468" s="52"/>
      <c r="F468" s="392" t="s">
        <v>360</v>
      </c>
      <c r="G468" s="393"/>
      <c r="H468" s="321">
        <f t="shared" si="8"/>
        <v>0</v>
      </c>
      <c r="I468" s="394"/>
      <c r="J468" s="394"/>
    </row>
    <row r="469" spans="1:10" ht="15" hidden="1">
      <c r="A469" s="389"/>
      <c r="B469" s="150"/>
      <c r="C469" s="52"/>
      <c r="D469" s="52"/>
      <c r="E469" s="52"/>
      <c r="F469" s="392" t="s">
        <v>361</v>
      </c>
      <c r="G469" s="393"/>
      <c r="H469" s="321">
        <f t="shared" si="8"/>
        <v>0</v>
      </c>
      <c r="I469" s="394"/>
      <c r="J469" s="394"/>
    </row>
    <row r="470" spans="1:10" ht="15" hidden="1">
      <c r="A470" s="389"/>
      <c r="B470" s="150"/>
      <c r="C470" s="52"/>
      <c r="D470" s="52"/>
      <c r="E470" s="52"/>
      <c r="F470" s="392" t="s">
        <v>361</v>
      </c>
      <c r="G470" s="393"/>
      <c r="H470" s="321">
        <f t="shared" si="8"/>
        <v>0</v>
      </c>
      <c r="I470" s="394"/>
      <c r="J470" s="394"/>
    </row>
    <row r="471" spans="1:10" ht="15" hidden="1">
      <c r="A471" s="389">
        <v>2826</v>
      </c>
      <c r="B471" s="150" t="s">
        <v>430</v>
      </c>
      <c r="C471" s="52">
        <v>2</v>
      </c>
      <c r="D471" s="52">
        <v>6</v>
      </c>
      <c r="E471" s="52"/>
      <c r="F471" s="392" t="s">
        <v>435</v>
      </c>
      <c r="G471" s="401"/>
      <c r="H471" s="321">
        <f t="shared" si="8"/>
        <v>0</v>
      </c>
      <c r="I471" s="394">
        <f>SUM(I473:I474)</f>
        <v>0</v>
      </c>
      <c r="J471" s="394">
        <f>SUM(J473:J474)</f>
        <v>0</v>
      </c>
    </row>
    <row r="472" spans="1:10" ht="36" hidden="1">
      <c r="A472" s="389"/>
      <c r="B472" s="150"/>
      <c r="C472" s="52"/>
      <c r="D472" s="52"/>
      <c r="E472" s="52"/>
      <c r="F472" s="392" t="s">
        <v>360</v>
      </c>
      <c r="G472" s="393"/>
      <c r="H472" s="321">
        <f t="shared" si="8"/>
        <v>0</v>
      </c>
      <c r="I472" s="394"/>
      <c r="J472" s="394"/>
    </row>
    <row r="473" spans="1:10" ht="15" hidden="1">
      <c r="A473" s="389"/>
      <c r="B473" s="150"/>
      <c r="C473" s="52"/>
      <c r="D473" s="52"/>
      <c r="E473" s="52"/>
      <c r="F473" s="392" t="s">
        <v>361</v>
      </c>
      <c r="G473" s="393"/>
      <c r="H473" s="321">
        <f t="shared" si="8"/>
        <v>0</v>
      </c>
      <c r="I473" s="394"/>
      <c r="J473" s="394"/>
    </row>
    <row r="474" spans="1:10" ht="15" hidden="1">
      <c r="A474" s="389"/>
      <c r="B474" s="150"/>
      <c r="C474" s="52"/>
      <c r="D474" s="52"/>
      <c r="E474" s="52"/>
      <c r="F474" s="392" t="s">
        <v>361</v>
      </c>
      <c r="G474" s="393"/>
      <c r="H474" s="321">
        <f t="shared" si="8"/>
        <v>0</v>
      </c>
      <c r="I474" s="394"/>
      <c r="J474" s="394"/>
    </row>
    <row r="475" spans="1:10" ht="24" hidden="1">
      <c r="A475" s="389">
        <v>2827</v>
      </c>
      <c r="B475" s="150" t="s">
        <v>430</v>
      </c>
      <c r="C475" s="52">
        <v>2</v>
      </c>
      <c r="D475" s="52">
        <v>7</v>
      </c>
      <c r="E475" s="52"/>
      <c r="F475" s="392" t="s">
        <v>436</v>
      </c>
      <c r="G475" s="401"/>
      <c r="H475" s="321">
        <f t="shared" si="8"/>
        <v>0</v>
      </c>
      <c r="I475" s="394">
        <f>SUM(I477:I478)</f>
        <v>0</v>
      </c>
      <c r="J475" s="394">
        <f>SUM(J477:J478)</f>
        <v>0</v>
      </c>
    </row>
    <row r="476" spans="1:10" ht="36" hidden="1">
      <c r="A476" s="389"/>
      <c r="B476" s="150"/>
      <c r="C476" s="52"/>
      <c r="D476" s="52"/>
      <c r="E476" s="52"/>
      <c r="F476" s="392" t="s">
        <v>360</v>
      </c>
      <c r="G476" s="393"/>
      <c r="H476" s="321"/>
      <c r="I476" s="394"/>
      <c r="J476" s="394"/>
    </row>
    <row r="477" spans="1:10" ht="15" hidden="1">
      <c r="A477" s="389"/>
      <c r="B477" s="150"/>
      <c r="C477" s="52"/>
      <c r="D477" s="52"/>
      <c r="E477" s="52">
        <v>5112</v>
      </c>
      <c r="F477" s="392" t="s">
        <v>344</v>
      </c>
      <c r="G477" s="393"/>
      <c r="H477" s="321">
        <f t="shared" si="8"/>
        <v>0</v>
      </c>
      <c r="I477" s="394"/>
      <c r="J477" s="394">
        <v>0</v>
      </c>
    </row>
    <row r="478" spans="1:10" ht="15" hidden="1">
      <c r="A478" s="389"/>
      <c r="B478" s="150"/>
      <c r="C478" s="52"/>
      <c r="D478" s="52"/>
      <c r="E478" s="52"/>
      <c r="F478" s="392" t="s">
        <v>361</v>
      </c>
      <c r="G478" s="393"/>
      <c r="H478" s="321">
        <f t="shared" si="8"/>
        <v>0</v>
      </c>
      <c r="I478" s="394"/>
      <c r="J478" s="394"/>
    </row>
    <row r="479" spans="1:10" ht="26.25" customHeight="1" hidden="1">
      <c r="A479" s="389">
        <v>2830</v>
      </c>
      <c r="B479" s="150" t="s">
        <v>430</v>
      </c>
      <c r="C479" s="52">
        <v>3</v>
      </c>
      <c r="D479" s="52">
        <v>0</v>
      </c>
      <c r="E479" s="52"/>
      <c r="F479" s="390" t="s">
        <v>935</v>
      </c>
      <c r="G479" s="403" t="s">
        <v>852</v>
      </c>
      <c r="H479" s="321">
        <f t="shared" si="8"/>
        <v>0</v>
      </c>
      <c r="I479" s="394">
        <f>SUM(I480,I483,I487)</f>
        <v>0</v>
      </c>
      <c r="J479" s="394">
        <f>SUM(J480,J483,J487)</f>
        <v>0</v>
      </c>
    </row>
    <row r="480" spans="1:10" ht="15" hidden="1">
      <c r="A480" s="389">
        <v>2831</v>
      </c>
      <c r="B480" s="150" t="s">
        <v>430</v>
      </c>
      <c r="C480" s="52">
        <v>3</v>
      </c>
      <c r="D480" s="52">
        <v>1</v>
      </c>
      <c r="E480" s="52"/>
      <c r="F480" s="392" t="s">
        <v>469</v>
      </c>
      <c r="G480" s="403"/>
      <c r="H480" s="321">
        <f t="shared" si="8"/>
        <v>0</v>
      </c>
      <c r="I480" s="394">
        <f>SUM(I482:I482)</f>
        <v>0</v>
      </c>
      <c r="J480" s="394">
        <f>SUM(J482:J482)</f>
        <v>0</v>
      </c>
    </row>
    <row r="481" spans="1:10" ht="36" hidden="1">
      <c r="A481" s="389"/>
      <c r="B481" s="150"/>
      <c r="C481" s="52"/>
      <c r="D481" s="52"/>
      <c r="E481" s="52"/>
      <c r="F481" s="392" t="s">
        <v>360</v>
      </c>
      <c r="G481" s="393"/>
      <c r="H481" s="321"/>
      <c r="I481" s="394"/>
      <c r="J481" s="394"/>
    </row>
    <row r="482" spans="1:10" ht="15" hidden="1">
      <c r="A482" s="389"/>
      <c r="B482" s="150"/>
      <c r="C482" s="52"/>
      <c r="D482" s="52"/>
      <c r="E482" s="52">
        <v>4234</v>
      </c>
      <c r="F482" s="392" t="s">
        <v>968</v>
      </c>
      <c r="G482" s="393"/>
      <c r="H482" s="321">
        <f t="shared" si="8"/>
        <v>0</v>
      </c>
      <c r="I482" s="394"/>
      <c r="J482" s="394"/>
    </row>
    <row r="483" spans="1:10" ht="15" hidden="1">
      <c r="A483" s="389">
        <v>2832</v>
      </c>
      <c r="B483" s="150" t="s">
        <v>430</v>
      </c>
      <c r="C483" s="52">
        <v>3</v>
      </c>
      <c r="D483" s="52">
        <v>2</v>
      </c>
      <c r="E483" s="52"/>
      <c r="F483" s="392" t="s">
        <v>476</v>
      </c>
      <c r="G483" s="403"/>
      <c r="H483" s="321">
        <f t="shared" si="8"/>
        <v>0</v>
      </c>
      <c r="I483" s="394">
        <f>SUM(I485:I486)</f>
        <v>0</v>
      </c>
      <c r="J483" s="394">
        <f>SUM(J485:J486)</f>
        <v>0</v>
      </c>
    </row>
    <row r="484" spans="1:10" ht="36" hidden="1">
      <c r="A484" s="389"/>
      <c r="B484" s="150"/>
      <c r="C484" s="52"/>
      <c r="D484" s="52"/>
      <c r="E484" s="52"/>
      <c r="F484" s="392" t="s">
        <v>360</v>
      </c>
      <c r="G484" s="393"/>
      <c r="H484" s="321">
        <f t="shared" si="8"/>
        <v>0</v>
      </c>
      <c r="I484" s="394"/>
      <c r="J484" s="394"/>
    </row>
    <row r="485" spans="1:10" ht="15" hidden="1">
      <c r="A485" s="389"/>
      <c r="B485" s="150"/>
      <c r="C485" s="52"/>
      <c r="D485" s="52"/>
      <c r="E485" s="52"/>
      <c r="F485" s="392" t="s">
        <v>361</v>
      </c>
      <c r="G485" s="393"/>
      <c r="H485" s="321">
        <f t="shared" si="8"/>
        <v>0</v>
      </c>
      <c r="I485" s="394"/>
      <c r="J485" s="394"/>
    </row>
    <row r="486" spans="1:10" ht="15" hidden="1">
      <c r="A486" s="389"/>
      <c r="B486" s="150"/>
      <c r="C486" s="52"/>
      <c r="D486" s="52"/>
      <c r="E486" s="52"/>
      <c r="F486" s="392" t="s">
        <v>361</v>
      </c>
      <c r="G486" s="393"/>
      <c r="H486" s="321">
        <f t="shared" si="8"/>
        <v>0</v>
      </c>
      <c r="I486" s="394"/>
      <c r="J486" s="394"/>
    </row>
    <row r="487" spans="1:10" ht="409.5" hidden="1">
      <c r="A487" s="389">
        <v>2833</v>
      </c>
      <c r="B487" s="150" t="s">
        <v>430</v>
      </c>
      <c r="C487" s="52">
        <v>3</v>
      </c>
      <c r="D487" s="52">
        <v>3</v>
      </c>
      <c r="E487" s="52"/>
      <c r="F487" s="392" t="s">
        <v>477</v>
      </c>
      <c r="G487" s="401" t="s">
        <v>853</v>
      </c>
      <c r="H487" s="321">
        <f aca="true" t="shared" si="9" ref="H487:H550">SUM(I487:J487)</f>
        <v>0</v>
      </c>
      <c r="I487" s="394">
        <f>SUM(I489:I490)</f>
        <v>0</v>
      </c>
      <c r="J487" s="394">
        <f>SUM(J489:J490)</f>
        <v>0</v>
      </c>
    </row>
    <row r="488" spans="1:10" ht="36" hidden="1">
      <c r="A488" s="389"/>
      <c r="B488" s="150"/>
      <c r="C488" s="52"/>
      <c r="D488" s="52"/>
      <c r="E488" s="52"/>
      <c r="F488" s="392" t="s">
        <v>360</v>
      </c>
      <c r="G488" s="393"/>
      <c r="H488" s="321">
        <f t="shared" si="9"/>
        <v>0</v>
      </c>
      <c r="I488" s="394"/>
      <c r="J488" s="394"/>
    </row>
    <row r="489" spans="1:10" ht="15" hidden="1">
      <c r="A489" s="389"/>
      <c r="B489" s="150"/>
      <c r="C489" s="52"/>
      <c r="D489" s="52"/>
      <c r="E489" s="52"/>
      <c r="F489" s="392" t="s">
        <v>361</v>
      </c>
      <c r="G489" s="393"/>
      <c r="H489" s="321">
        <f t="shared" si="9"/>
        <v>0</v>
      </c>
      <c r="I489" s="394"/>
      <c r="J489" s="394"/>
    </row>
    <row r="490" spans="1:10" ht="15" hidden="1">
      <c r="A490" s="389"/>
      <c r="B490" s="150"/>
      <c r="C490" s="52"/>
      <c r="D490" s="52"/>
      <c r="E490" s="52"/>
      <c r="F490" s="392" t="s">
        <v>361</v>
      </c>
      <c r="G490" s="393"/>
      <c r="H490" s="321">
        <f t="shared" si="9"/>
        <v>0</v>
      </c>
      <c r="I490" s="394"/>
      <c r="J490" s="394"/>
    </row>
    <row r="491" spans="1:10" ht="24.75" customHeight="1">
      <c r="A491" s="389">
        <v>2840</v>
      </c>
      <c r="B491" s="150" t="s">
        <v>430</v>
      </c>
      <c r="C491" s="52">
        <v>4</v>
      </c>
      <c r="D491" s="52">
        <v>0</v>
      </c>
      <c r="E491" s="52"/>
      <c r="F491" s="390" t="s">
        <v>936</v>
      </c>
      <c r="G491" s="403" t="s">
        <v>854</v>
      </c>
      <c r="H491" s="321">
        <f t="shared" si="9"/>
        <v>600</v>
      </c>
      <c r="I491" s="394">
        <f>SUM(I492,I496,I500)</f>
        <v>600</v>
      </c>
      <c r="J491" s="394">
        <f>SUM(J492,J496,J500)</f>
        <v>0</v>
      </c>
    </row>
    <row r="492" spans="1:10" ht="14.25" customHeight="1" hidden="1">
      <c r="A492" s="389">
        <v>2841</v>
      </c>
      <c r="B492" s="150" t="s">
        <v>430</v>
      </c>
      <c r="C492" s="52">
        <v>4</v>
      </c>
      <c r="D492" s="52">
        <v>1</v>
      </c>
      <c r="E492" s="52"/>
      <c r="F492" s="392" t="s">
        <v>479</v>
      </c>
      <c r="G492" s="403"/>
      <c r="H492" s="321">
        <f t="shared" si="9"/>
        <v>0</v>
      </c>
      <c r="I492" s="394">
        <f>SUM(I494:I495)</f>
        <v>0</v>
      </c>
      <c r="J492" s="394">
        <f>SUM(J494:J495)</f>
        <v>0</v>
      </c>
    </row>
    <row r="493" spans="1:10" ht="36" hidden="1">
      <c r="A493" s="389"/>
      <c r="B493" s="150"/>
      <c r="C493" s="52"/>
      <c r="D493" s="52"/>
      <c r="E493" s="52"/>
      <c r="F493" s="392" t="s">
        <v>360</v>
      </c>
      <c r="G493" s="393"/>
      <c r="H493" s="321">
        <f t="shared" si="9"/>
        <v>0</v>
      </c>
      <c r="I493" s="394"/>
      <c r="J493" s="394"/>
    </row>
    <row r="494" spans="1:10" ht="15" hidden="1">
      <c r="A494" s="389"/>
      <c r="B494" s="150"/>
      <c r="C494" s="52"/>
      <c r="D494" s="52"/>
      <c r="E494" s="52"/>
      <c r="F494" s="392" t="s">
        <v>361</v>
      </c>
      <c r="G494" s="393"/>
      <c r="H494" s="321">
        <f t="shared" si="9"/>
        <v>0</v>
      </c>
      <c r="I494" s="394"/>
      <c r="J494" s="394"/>
    </row>
    <row r="495" spans="1:10" ht="15" hidden="1">
      <c r="A495" s="389"/>
      <c r="B495" s="150"/>
      <c r="C495" s="52"/>
      <c r="D495" s="52"/>
      <c r="E495" s="52"/>
      <c r="F495" s="392" t="s">
        <v>361</v>
      </c>
      <c r="G495" s="393"/>
      <c r="H495" s="321">
        <f t="shared" si="9"/>
        <v>0</v>
      </c>
      <c r="I495" s="394"/>
      <c r="J495" s="394"/>
    </row>
    <row r="496" spans="1:10" ht="36.75" customHeight="1">
      <c r="A496" s="389">
        <v>2842</v>
      </c>
      <c r="B496" s="150" t="s">
        <v>430</v>
      </c>
      <c r="C496" s="52">
        <v>4</v>
      </c>
      <c r="D496" s="52">
        <v>2</v>
      </c>
      <c r="E496" s="52"/>
      <c r="F496" s="392" t="s">
        <v>480</v>
      </c>
      <c r="G496" s="403"/>
      <c r="H496" s="321">
        <f t="shared" si="9"/>
        <v>600</v>
      </c>
      <c r="I496" s="394">
        <f>I498</f>
        <v>600</v>
      </c>
      <c r="J496" s="394">
        <f>SUM(J498:J499)</f>
        <v>0</v>
      </c>
    </row>
    <row r="497" spans="1:10" ht="36">
      <c r="A497" s="389"/>
      <c r="B497" s="150"/>
      <c r="C497" s="52"/>
      <c r="D497" s="52"/>
      <c r="E497" s="52"/>
      <c r="F497" s="392" t="s">
        <v>360</v>
      </c>
      <c r="G497" s="393"/>
      <c r="H497" s="321"/>
      <c r="I497" s="394"/>
      <c r="J497" s="394"/>
    </row>
    <row r="498" spans="1:10" ht="24">
      <c r="A498" s="389"/>
      <c r="B498" s="150"/>
      <c r="C498" s="52"/>
      <c r="D498" s="52"/>
      <c r="E498" s="52">
        <v>4819</v>
      </c>
      <c r="F498" s="392" t="s">
        <v>937</v>
      </c>
      <c r="G498" s="393"/>
      <c r="H498" s="321">
        <f t="shared" si="9"/>
        <v>600</v>
      </c>
      <c r="I498" s="394">
        <f>'[1]2019'!$AR$38</f>
        <v>600</v>
      </c>
      <c r="J498" s="394"/>
    </row>
    <row r="499" spans="1:10" ht="15" hidden="1">
      <c r="A499" s="389"/>
      <c r="B499" s="150"/>
      <c r="C499" s="52"/>
      <c r="D499" s="52"/>
      <c r="E499" s="52"/>
      <c r="F499" s="392" t="s">
        <v>361</v>
      </c>
      <c r="G499" s="393"/>
      <c r="H499" s="321">
        <f t="shared" si="9"/>
        <v>0</v>
      </c>
      <c r="I499" s="394"/>
      <c r="J499" s="394"/>
    </row>
    <row r="500" spans="1:10" ht="17.25" customHeight="1" hidden="1">
      <c r="A500" s="389">
        <v>2843</v>
      </c>
      <c r="B500" s="150" t="s">
        <v>430</v>
      </c>
      <c r="C500" s="52">
        <v>4</v>
      </c>
      <c r="D500" s="52">
        <v>3</v>
      </c>
      <c r="E500" s="52"/>
      <c r="F500" s="392" t="s">
        <v>478</v>
      </c>
      <c r="G500" s="401" t="s">
        <v>855</v>
      </c>
      <c r="H500" s="321">
        <f t="shared" si="9"/>
        <v>0</v>
      </c>
      <c r="I500" s="394">
        <f>SUM(I502:I503)</f>
        <v>0</v>
      </c>
      <c r="J500" s="394">
        <f>SUM(J502:J503)</f>
        <v>0</v>
      </c>
    </row>
    <row r="501" spans="1:10" ht="36" hidden="1">
      <c r="A501" s="389"/>
      <c r="B501" s="150"/>
      <c r="C501" s="52"/>
      <c r="D501" s="52"/>
      <c r="E501" s="52"/>
      <c r="F501" s="392" t="s">
        <v>360</v>
      </c>
      <c r="G501" s="393"/>
      <c r="H501" s="321">
        <f t="shared" si="9"/>
        <v>0</v>
      </c>
      <c r="I501" s="394"/>
      <c r="J501" s="394"/>
    </row>
    <row r="502" spans="1:10" ht="15" hidden="1">
      <c r="A502" s="389"/>
      <c r="B502" s="150"/>
      <c r="C502" s="52"/>
      <c r="D502" s="52"/>
      <c r="E502" s="52"/>
      <c r="F502" s="392" t="s">
        <v>361</v>
      </c>
      <c r="G502" s="393"/>
      <c r="H502" s="321">
        <f t="shared" si="9"/>
        <v>0</v>
      </c>
      <c r="I502" s="394"/>
      <c r="J502" s="394"/>
    </row>
    <row r="503" spans="1:10" ht="15" hidden="1">
      <c r="A503" s="389"/>
      <c r="B503" s="150"/>
      <c r="C503" s="52"/>
      <c r="D503" s="52"/>
      <c r="E503" s="52"/>
      <c r="F503" s="392" t="s">
        <v>361</v>
      </c>
      <c r="G503" s="393"/>
      <c r="H503" s="321">
        <f t="shared" si="9"/>
        <v>0</v>
      </c>
      <c r="I503" s="394"/>
      <c r="J503" s="394"/>
    </row>
    <row r="504" spans="1:10" ht="36" customHeight="1" hidden="1">
      <c r="A504" s="389">
        <v>2850</v>
      </c>
      <c r="B504" s="150" t="s">
        <v>430</v>
      </c>
      <c r="C504" s="52">
        <v>5</v>
      </c>
      <c r="D504" s="52">
        <v>0</v>
      </c>
      <c r="E504" s="52"/>
      <c r="F504" s="408" t="s">
        <v>938</v>
      </c>
      <c r="G504" s="403" t="s">
        <v>857</v>
      </c>
      <c r="H504" s="321">
        <f t="shared" si="9"/>
        <v>0</v>
      </c>
      <c r="I504" s="394">
        <f>SUM(I505)</f>
        <v>0</v>
      </c>
      <c r="J504" s="394">
        <f>SUM(J505)</f>
        <v>0</v>
      </c>
    </row>
    <row r="505" spans="1:10" ht="24" customHeight="1" hidden="1">
      <c r="A505" s="389">
        <v>2851</v>
      </c>
      <c r="B505" s="150" t="s">
        <v>430</v>
      </c>
      <c r="C505" s="52">
        <v>5</v>
      </c>
      <c r="D505" s="52">
        <v>1</v>
      </c>
      <c r="E505" s="52"/>
      <c r="F505" s="409" t="s">
        <v>856</v>
      </c>
      <c r="G505" s="401" t="s">
        <v>858</v>
      </c>
      <c r="H505" s="321">
        <f t="shared" si="9"/>
        <v>0</v>
      </c>
      <c r="I505" s="394">
        <f>SUM(I507:I508)</f>
        <v>0</v>
      </c>
      <c r="J505" s="394">
        <f>SUM(J507:J508)</f>
        <v>0</v>
      </c>
    </row>
    <row r="506" spans="1:10" ht="36" hidden="1">
      <c r="A506" s="389"/>
      <c r="B506" s="150"/>
      <c r="C506" s="52"/>
      <c r="D506" s="52"/>
      <c r="E506" s="52"/>
      <c r="F506" s="392" t="s">
        <v>360</v>
      </c>
      <c r="G506" s="393"/>
      <c r="H506" s="321">
        <f t="shared" si="9"/>
        <v>0</v>
      </c>
      <c r="I506" s="394"/>
      <c r="J506" s="394"/>
    </row>
    <row r="507" spans="1:10" ht="15" hidden="1">
      <c r="A507" s="389"/>
      <c r="B507" s="150"/>
      <c r="C507" s="52"/>
      <c r="D507" s="52"/>
      <c r="E507" s="52"/>
      <c r="F507" s="392" t="s">
        <v>361</v>
      </c>
      <c r="G507" s="393"/>
      <c r="H507" s="321">
        <f t="shared" si="9"/>
        <v>0</v>
      </c>
      <c r="I507" s="394"/>
      <c r="J507" s="394"/>
    </row>
    <row r="508" spans="1:10" ht="15" hidden="1">
      <c r="A508" s="389"/>
      <c r="B508" s="150"/>
      <c r="C508" s="52"/>
      <c r="D508" s="52"/>
      <c r="E508" s="52"/>
      <c r="F508" s="392" t="s">
        <v>361</v>
      </c>
      <c r="G508" s="393"/>
      <c r="H508" s="321">
        <f t="shared" si="9"/>
        <v>0</v>
      </c>
      <c r="I508" s="394"/>
      <c r="J508" s="394"/>
    </row>
    <row r="509" spans="1:10" ht="27" customHeight="1">
      <c r="A509" s="389">
        <v>2860</v>
      </c>
      <c r="B509" s="150" t="s">
        <v>430</v>
      </c>
      <c r="C509" s="52">
        <v>6</v>
      </c>
      <c r="D509" s="52">
        <v>0</v>
      </c>
      <c r="E509" s="52"/>
      <c r="F509" s="408" t="s">
        <v>939</v>
      </c>
      <c r="G509" s="403" t="s">
        <v>82</v>
      </c>
      <c r="H509" s="321">
        <f t="shared" si="9"/>
        <v>473</v>
      </c>
      <c r="I509" s="394">
        <f>SUM(I510)</f>
        <v>0</v>
      </c>
      <c r="J509" s="394">
        <f>SUM(J510)</f>
        <v>473</v>
      </c>
    </row>
    <row r="510" spans="1:10" ht="12" customHeight="1">
      <c r="A510" s="389">
        <v>2861</v>
      </c>
      <c r="B510" s="150" t="s">
        <v>430</v>
      </c>
      <c r="C510" s="52">
        <v>6</v>
      </c>
      <c r="D510" s="52">
        <v>1</v>
      </c>
      <c r="E510" s="52"/>
      <c r="F510" s="409" t="s">
        <v>859</v>
      </c>
      <c r="G510" s="401" t="s">
        <v>83</v>
      </c>
      <c r="H510" s="321">
        <f t="shared" si="9"/>
        <v>473</v>
      </c>
      <c r="I510" s="394">
        <f>SUM(I512:I513)</f>
        <v>0</v>
      </c>
      <c r="J510" s="394">
        <f>J512</f>
        <v>473</v>
      </c>
    </row>
    <row r="511" spans="1:10" ht="36">
      <c r="A511" s="389"/>
      <c r="B511" s="150"/>
      <c r="C511" s="52"/>
      <c r="D511" s="52"/>
      <c r="E511" s="52"/>
      <c r="F511" s="392" t="s">
        <v>360</v>
      </c>
      <c r="G511" s="393"/>
      <c r="H511" s="321">
        <f t="shared" si="9"/>
        <v>0</v>
      </c>
      <c r="I511" s="394"/>
      <c r="J511" s="394"/>
    </row>
    <row r="512" spans="1:10" ht="15">
      <c r="A512" s="389"/>
      <c r="B512" s="150"/>
      <c r="C512" s="52"/>
      <c r="D512" s="52"/>
      <c r="E512" s="52">
        <v>5111</v>
      </c>
      <c r="F512" s="392" t="s">
        <v>343</v>
      </c>
      <c r="G512" s="393"/>
      <c r="H512" s="321">
        <f t="shared" si="9"/>
        <v>473</v>
      </c>
      <c r="I512" s="394"/>
      <c r="J512" s="394">
        <v>473</v>
      </c>
    </row>
    <row r="513" spans="1:10" ht="15" hidden="1">
      <c r="A513" s="389"/>
      <c r="B513" s="150"/>
      <c r="C513" s="52"/>
      <c r="D513" s="52"/>
      <c r="E513" s="52"/>
      <c r="F513" s="392" t="s">
        <v>361</v>
      </c>
      <c r="G513" s="393"/>
      <c r="H513" s="321">
        <f t="shared" si="9"/>
        <v>0</v>
      </c>
      <c r="I513" s="394"/>
      <c r="J513" s="394"/>
    </row>
    <row r="514" spans="1:10" s="388" customFormat="1" ht="13.5" customHeight="1">
      <c r="A514" s="56">
        <v>2900</v>
      </c>
      <c r="B514" s="150" t="s">
        <v>437</v>
      </c>
      <c r="C514" s="52">
        <v>0</v>
      </c>
      <c r="D514" s="52">
        <v>0</v>
      </c>
      <c r="E514" s="52"/>
      <c r="F514" s="404" t="s">
        <v>940</v>
      </c>
      <c r="G514" s="402" t="s">
        <v>84</v>
      </c>
      <c r="H514" s="321">
        <f t="shared" si="9"/>
        <v>525705</v>
      </c>
      <c r="I514" s="321">
        <f>SUM(I515,I524,I533,I542,I550,I558,I563,I568)</f>
        <v>517855</v>
      </c>
      <c r="J514" s="321">
        <f>SUM(J515,J524,J533,J542,J550,J558,J563,J568)</f>
        <v>7850</v>
      </c>
    </row>
    <row r="515" spans="1:10" ht="24.75" customHeight="1">
      <c r="A515" s="389">
        <v>2910</v>
      </c>
      <c r="B515" s="150" t="s">
        <v>437</v>
      </c>
      <c r="C515" s="52">
        <v>1</v>
      </c>
      <c r="D515" s="52">
        <v>0</v>
      </c>
      <c r="E515" s="52"/>
      <c r="F515" s="390" t="s">
        <v>941</v>
      </c>
      <c r="G515" s="391" t="s">
        <v>85</v>
      </c>
      <c r="H515" s="321">
        <f t="shared" si="9"/>
        <v>291025</v>
      </c>
      <c r="I515" s="394">
        <f>SUM(I516,I520)</f>
        <v>291025</v>
      </c>
      <c r="J515" s="394">
        <f>SUM(J516,J520)</f>
        <v>0</v>
      </c>
    </row>
    <row r="516" spans="1:10" ht="14.25" customHeight="1">
      <c r="A516" s="389">
        <v>2911</v>
      </c>
      <c r="B516" s="150" t="s">
        <v>437</v>
      </c>
      <c r="C516" s="52">
        <v>1</v>
      </c>
      <c r="D516" s="52">
        <v>1</v>
      </c>
      <c r="E516" s="52"/>
      <c r="F516" s="392" t="s">
        <v>86</v>
      </c>
      <c r="G516" s="401" t="s">
        <v>87</v>
      </c>
      <c r="H516" s="321">
        <f t="shared" si="9"/>
        <v>291025</v>
      </c>
      <c r="I516" s="394">
        <f>SUM(I518:I519)</f>
        <v>291025</v>
      </c>
      <c r="J516" s="394">
        <f>SUM(J518:J519)</f>
        <v>0</v>
      </c>
    </row>
    <row r="517" spans="1:10" ht="36">
      <c r="A517" s="389"/>
      <c r="B517" s="150"/>
      <c r="C517" s="52"/>
      <c r="D517" s="52"/>
      <c r="E517" s="52"/>
      <c r="F517" s="392" t="s">
        <v>360</v>
      </c>
      <c r="G517" s="393"/>
      <c r="H517" s="321"/>
      <c r="I517" s="394"/>
      <c r="J517" s="394"/>
    </row>
    <row r="518" spans="1:10" ht="24.75" customHeight="1">
      <c r="A518" s="389"/>
      <c r="B518" s="150"/>
      <c r="C518" s="52"/>
      <c r="D518" s="52"/>
      <c r="E518" s="52">
        <v>4511</v>
      </c>
      <c r="F518" s="399" t="s">
        <v>287</v>
      </c>
      <c r="G518" s="400"/>
      <c r="H518" s="533">
        <f>I518+J518</f>
        <v>291025</v>
      </c>
      <c r="I518" s="531">
        <f>'[1]2019'!$C$8+'[1]2019'!$C$9+'[1]2019'!$C$10+'[1]2019'!$C$11+'[1]2019'!$C$12+'[1]2019'!$C$13+'[1]2019'!$C$14+'[1]2019'!$C$15+12225</f>
        <v>291025</v>
      </c>
      <c r="J518" s="536"/>
    </row>
    <row r="519" spans="1:10" ht="24" hidden="1">
      <c r="A519" s="389"/>
      <c r="B519" s="150"/>
      <c r="C519" s="52"/>
      <c r="D519" s="52"/>
      <c r="E519" s="52">
        <v>4637</v>
      </c>
      <c r="F519" s="399" t="s">
        <v>345</v>
      </c>
      <c r="G519" s="400"/>
      <c r="H519" s="533">
        <f>I519</f>
        <v>0</v>
      </c>
      <c r="I519" s="531"/>
      <c r="J519" s="536"/>
    </row>
    <row r="520" spans="1:10" ht="242.25" hidden="1">
      <c r="A520" s="389">
        <v>2912</v>
      </c>
      <c r="B520" s="150" t="s">
        <v>437</v>
      </c>
      <c r="C520" s="52">
        <v>1</v>
      </c>
      <c r="D520" s="52">
        <v>2</v>
      </c>
      <c r="E520" s="52"/>
      <c r="F520" s="392" t="s">
        <v>438</v>
      </c>
      <c r="G520" s="401" t="s">
        <v>88</v>
      </c>
      <c r="H520" s="321">
        <f t="shared" si="9"/>
        <v>0</v>
      </c>
      <c r="I520" s="394">
        <f>SUM(I522:I523)</f>
        <v>0</v>
      </c>
      <c r="J520" s="394">
        <f>SUM(J522:J523)</f>
        <v>0</v>
      </c>
    </row>
    <row r="521" spans="1:10" ht="36" hidden="1">
      <c r="A521" s="389"/>
      <c r="B521" s="150"/>
      <c r="C521" s="52"/>
      <c r="D521" s="52"/>
      <c r="E521" s="52"/>
      <c r="F521" s="392" t="s">
        <v>360</v>
      </c>
      <c r="G521" s="393"/>
      <c r="H521" s="321">
        <f t="shared" si="9"/>
        <v>0</v>
      </c>
      <c r="I521" s="394"/>
      <c r="J521" s="394"/>
    </row>
    <row r="522" spans="1:10" ht="15" hidden="1">
      <c r="A522" s="389"/>
      <c r="B522" s="150"/>
      <c r="C522" s="52"/>
      <c r="D522" s="52"/>
      <c r="E522" s="52"/>
      <c r="F522" s="392" t="s">
        <v>361</v>
      </c>
      <c r="G522" s="393"/>
      <c r="H522" s="321">
        <f t="shared" si="9"/>
        <v>0</v>
      </c>
      <c r="I522" s="394"/>
      <c r="J522" s="394"/>
    </row>
    <row r="523" spans="1:10" ht="15" hidden="1">
      <c r="A523" s="389"/>
      <c r="B523" s="150"/>
      <c r="C523" s="52"/>
      <c r="D523" s="52"/>
      <c r="E523" s="52"/>
      <c r="F523" s="392" t="s">
        <v>361</v>
      </c>
      <c r="G523" s="393"/>
      <c r="H523" s="321">
        <f t="shared" si="9"/>
        <v>0</v>
      </c>
      <c r="I523" s="394"/>
      <c r="J523" s="394"/>
    </row>
    <row r="524" spans="1:10" ht="270.75" hidden="1">
      <c r="A524" s="389">
        <v>2920</v>
      </c>
      <c r="B524" s="150" t="s">
        <v>437</v>
      </c>
      <c r="C524" s="52">
        <v>2</v>
      </c>
      <c r="D524" s="52">
        <v>0</v>
      </c>
      <c r="E524" s="52"/>
      <c r="F524" s="390" t="s">
        <v>942</v>
      </c>
      <c r="G524" s="391" t="s">
        <v>89</v>
      </c>
      <c r="H524" s="321">
        <f t="shared" si="9"/>
        <v>0</v>
      </c>
      <c r="I524" s="394">
        <f>SUM(I525,I529)</f>
        <v>0</v>
      </c>
      <c r="J524" s="394">
        <f>SUM(J525,J529)</f>
        <v>0</v>
      </c>
    </row>
    <row r="525" spans="1:10" ht="356.25" hidden="1">
      <c r="A525" s="389">
        <v>2921</v>
      </c>
      <c r="B525" s="150" t="s">
        <v>437</v>
      </c>
      <c r="C525" s="52">
        <v>2</v>
      </c>
      <c r="D525" s="52">
        <v>1</v>
      </c>
      <c r="E525" s="52"/>
      <c r="F525" s="392" t="s">
        <v>440</v>
      </c>
      <c r="G525" s="401" t="s">
        <v>90</v>
      </c>
      <c r="H525" s="321">
        <f t="shared" si="9"/>
        <v>0</v>
      </c>
      <c r="I525" s="394">
        <f>SUM(I527:I528)</f>
        <v>0</v>
      </c>
      <c r="J525" s="394">
        <f>SUM(J527:J528)</f>
        <v>0</v>
      </c>
    </row>
    <row r="526" spans="1:10" ht="36" hidden="1">
      <c r="A526" s="389"/>
      <c r="B526" s="150"/>
      <c r="C526" s="52"/>
      <c r="D526" s="52"/>
      <c r="E526" s="52"/>
      <c r="F526" s="392" t="s">
        <v>360</v>
      </c>
      <c r="G526" s="393"/>
      <c r="H526" s="321">
        <f t="shared" si="9"/>
        <v>0</v>
      </c>
      <c r="I526" s="394"/>
      <c r="J526" s="394"/>
    </row>
    <row r="527" spans="1:10" ht="15" hidden="1">
      <c r="A527" s="389"/>
      <c r="B527" s="150"/>
      <c r="C527" s="52"/>
      <c r="D527" s="52"/>
      <c r="E527" s="52"/>
      <c r="F527" s="392" t="s">
        <v>361</v>
      </c>
      <c r="G527" s="393"/>
      <c r="H527" s="321">
        <f t="shared" si="9"/>
        <v>0</v>
      </c>
      <c r="I527" s="394"/>
      <c r="J527" s="394"/>
    </row>
    <row r="528" spans="1:10" ht="15" hidden="1">
      <c r="A528" s="389"/>
      <c r="B528" s="150"/>
      <c r="C528" s="52"/>
      <c r="D528" s="52"/>
      <c r="E528" s="52"/>
      <c r="F528" s="392" t="s">
        <v>361</v>
      </c>
      <c r="G528" s="393"/>
      <c r="H528" s="321">
        <f t="shared" si="9"/>
        <v>0</v>
      </c>
      <c r="I528" s="394"/>
      <c r="J528" s="394"/>
    </row>
    <row r="529" spans="1:10" ht="356.25" hidden="1">
      <c r="A529" s="389">
        <v>2922</v>
      </c>
      <c r="B529" s="150" t="s">
        <v>437</v>
      </c>
      <c r="C529" s="52">
        <v>2</v>
      </c>
      <c r="D529" s="52">
        <v>2</v>
      </c>
      <c r="E529" s="52"/>
      <c r="F529" s="392" t="s">
        <v>441</v>
      </c>
      <c r="G529" s="401" t="s">
        <v>91</v>
      </c>
      <c r="H529" s="321">
        <f t="shared" si="9"/>
        <v>0</v>
      </c>
      <c r="I529" s="394">
        <f>SUM(I531:I532)</f>
        <v>0</v>
      </c>
      <c r="J529" s="394">
        <f>SUM(J531:J532)</f>
        <v>0</v>
      </c>
    </row>
    <row r="530" spans="1:10" ht="36" hidden="1">
      <c r="A530" s="389"/>
      <c r="B530" s="150"/>
      <c r="C530" s="52"/>
      <c r="D530" s="52"/>
      <c r="E530" s="52"/>
      <c r="F530" s="392" t="s">
        <v>360</v>
      </c>
      <c r="G530" s="393"/>
      <c r="H530" s="321">
        <f t="shared" si="9"/>
        <v>0</v>
      </c>
      <c r="I530" s="394"/>
      <c r="J530" s="394"/>
    </row>
    <row r="531" spans="1:10" ht="15" hidden="1">
      <c r="A531" s="389"/>
      <c r="B531" s="150"/>
      <c r="C531" s="52"/>
      <c r="D531" s="52"/>
      <c r="E531" s="52"/>
      <c r="F531" s="392" t="s">
        <v>361</v>
      </c>
      <c r="G531" s="393"/>
      <c r="H531" s="321">
        <f t="shared" si="9"/>
        <v>0</v>
      </c>
      <c r="I531" s="394"/>
      <c r="J531" s="394"/>
    </row>
    <row r="532" spans="1:10" ht="15" hidden="1">
      <c r="A532" s="389"/>
      <c r="B532" s="150"/>
      <c r="C532" s="52"/>
      <c r="D532" s="52"/>
      <c r="E532" s="52"/>
      <c r="F532" s="392" t="s">
        <v>361</v>
      </c>
      <c r="G532" s="393"/>
      <c r="H532" s="321">
        <f t="shared" si="9"/>
        <v>0</v>
      </c>
      <c r="I532" s="394"/>
      <c r="J532" s="394"/>
    </row>
    <row r="533" spans="1:10" ht="409.5" hidden="1">
      <c r="A533" s="389">
        <v>2930</v>
      </c>
      <c r="B533" s="150" t="s">
        <v>437</v>
      </c>
      <c r="C533" s="52">
        <v>3</v>
      </c>
      <c r="D533" s="52">
        <v>0</v>
      </c>
      <c r="E533" s="52"/>
      <c r="F533" s="390" t="s">
        <v>943</v>
      </c>
      <c r="G533" s="391" t="s">
        <v>92</v>
      </c>
      <c r="H533" s="321">
        <f t="shared" si="9"/>
        <v>0</v>
      </c>
      <c r="I533" s="394">
        <f>SUM(I534,I538)</f>
        <v>0</v>
      </c>
      <c r="J533" s="394">
        <f>SUM(J534,J538)</f>
        <v>0</v>
      </c>
    </row>
    <row r="534" spans="1:10" ht="409.5" hidden="1">
      <c r="A534" s="389">
        <v>2931</v>
      </c>
      <c r="B534" s="150" t="s">
        <v>437</v>
      </c>
      <c r="C534" s="52">
        <v>3</v>
      </c>
      <c r="D534" s="52">
        <v>1</v>
      </c>
      <c r="E534" s="52"/>
      <c r="F534" s="392" t="s">
        <v>443</v>
      </c>
      <c r="G534" s="401" t="s">
        <v>93</v>
      </c>
      <c r="H534" s="321">
        <f t="shared" si="9"/>
        <v>0</v>
      </c>
      <c r="I534" s="394">
        <f>SUM(I536:I537)</f>
        <v>0</v>
      </c>
      <c r="J534" s="394">
        <f>SUM(J536:J537)</f>
        <v>0</v>
      </c>
    </row>
    <row r="535" spans="1:10" ht="36" hidden="1">
      <c r="A535" s="389"/>
      <c r="B535" s="150"/>
      <c r="C535" s="52"/>
      <c r="D535" s="52"/>
      <c r="E535" s="52"/>
      <c r="F535" s="392" t="s">
        <v>360</v>
      </c>
      <c r="G535" s="393"/>
      <c r="H535" s="321">
        <f t="shared" si="9"/>
        <v>0</v>
      </c>
      <c r="I535" s="394"/>
      <c r="J535" s="394"/>
    </row>
    <row r="536" spans="1:10" ht="15" hidden="1">
      <c r="A536" s="389"/>
      <c r="B536" s="150"/>
      <c r="C536" s="52"/>
      <c r="D536" s="52"/>
      <c r="E536" s="52"/>
      <c r="F536" s="392" t="s">
        <v>361</v>
      </c>
      <c r="G536" s="393"/>
      <c r="H536" s="321">
        <f t="shared" si="9"/>
        <v>0</v>
      </c>
      <c r="I536" s="394"/>
      <c r="J536" s="394"/>
    </row>
    <row r="537" spans="1:10" ht="15" hidden="1">
      <c r="A537" s="389"/>
      <c r="B537" s="150"/>
      <c r="C537" s="52"/>
      <c r="D537" s="52"/>
      <c r="E537" s="52"/>
      <c r="F537" s="392" t="s">
        <v>361</v>
      </c>
      <c r="G537" s="393"/>
      <c r="H537" s="321">
        <f t="shared" si="9"/>
        <v>0</v>
      </c>
      <c r="I537" s="394"/>
      <c r="J537" s="394"/>
    </row>
    <row r="538" spans="1:10" ht="15" hidden="1">
      <c r="A538" s="389">
        <v>2932</v>
      </c>
      <c r="B538" s="150" t="s">
        <v>437</v>
      </c>
      <c r="C538" s="52">
        <v>3</v>
      </c>
      <c r="D538" s="52">
        <v>2</v>
      </c>
      <c r="E538" s="52"/>
      <c r="F538" s="392" t="s">
        <v>444</v>
      </c>
      <c r="G538" s="401"/>
      <c r="H538" s="321">
        <f t="shared" si="9"/>
        <v>0</v>
      </c>
      <c r="I538" s="394">
        <f>SUM(I540:I541)</f>
        <v>0</v>
      </c>
      <c r="J538" s="394">
        <f>SUM(J540:J541)</f>
        <v>0</v>
      </c>
    </row>
    <row r="539" spans="1:10" ht="36" hidden="1">
      <c r="A539" s="389"/>
      <c r="B539" s="150"/>
      <c r="C539" s="52"/>
      <c r="D539" s="52"/>
      <c r="E539" s="52"/>
      <c r="F539" s="392" t="s">
        <v>360</v>
      </c>
      <c r="G539" s="393"/>
      <c r="H539" s="321">
        <f t="shared" si="9"/>
        <v>0</v>
      </c>
      <c r="I539" s="394"/>
      <c r="J539" s="394"/>
    </row>
    <row r="540" spans="1:10" ht="15" hidden="1">
      <c r="A540" s="389"/>
      <c r="B540" s="150"/>
      <c r="C540" s="52"/>
      <c r="D540" s="52"/>
      <c r="E540" s="52"/>
      <c r="F540" s="392" t="s">
        <v>361</v>
      </c>
      <c r="G540" s="393"/>
      <c r="H540" s="321">
        <f t="shared" si="9"/>
        <v>0</v>
      </c>
      <c r="I540" s="394"/>
      <c r="J540" s="394"/>
    </row>
    <row r="541" spans="1:10" ht="19.5" customHeight="1" hidden="1">
      <c r="A541" s="389"/>
      <c r="B541" s="150"/>
      <c r="C541" s="52"/>
      <c r="D541" s="52"/>
      <c r="E541" s="52"/>
      <c r="F541" s="392" t="s">
        <v>361</v>
      </c>
      <c r="G541" s="393"/>
      <c r="H541" s="321">
        <f t="shared" si="9"/>
        <v>0</v>
      </c>
      <c r="I541" s="394"/>
      <c r="J541" s="394"/>
    </row>
    <row r="542" spans="1:10" ht="13.5" customHeight="1" hidden="1">
      <c r="A542" s="389">
        <v>2940</v>
      </c>
      <c r="B542" s="150" t="s">
        <v>437</v>
      </c>
      <c r="C542" s="52">
        <v>4</v>
      </c>
      <c r="D542" s="52">
        <v>0</v>
      </c>
      <c r="E542" s="52"/>
      <c r="F542" s="390" t="s">
        <v>944</v>
      </c>
      <c r="G542" s="391" t="s">
        <v>95</v>
      </c>
      <c r="H542" s="321">
        <f t="shared" si="9"/>
        <v>0</v>
      </c>
      <c r="I542" s="394">
        <f>SUM(I543,I546)</f>
        <v>0</v>
      </c>
      <c r="J542" s="394">
        <f>SUM(J543,J546)</f>
        <v>0</v>
      </c>
    </row>
    <row r="543" spans="1:10" ht="14.25" customHeight="1" hidden="1">
      <c r="A543" s="389">
        <v>2941</v>
      </c>
      <c r="B543" s="150" t="s">
        <v>437</v>
      </c>
      <c r="C543" s="52">
        <v>4</v>
      </c>
      <c r="D543" s="52">
        <v>1</v>
      </c>
      <c r="E543" s="52"/>
      <c r="F543" s="392" t="s">
        <v>445</v>
      </c>
      <c r="G543" s="401" t="s">
        <v>96</v>
      </c>
      <c r="H543" s="321">
        <f t="shared" si="9"/>
        <v>0</v>
      </c>
      <c r="I543" s="394">
        <f>I545</f>
        <v>0</v>
      </c>
      <c r="J543" s="394">
        <f>SUM(J545:J545)</f>
        <v>0</v>
      </c>
    </row>
    <row r="544" spans="1:10" ht="36" hidden="1">
      <c r="A544" s="389"/>
      <c r="B544" s="150"/>
      <c r="C544" s="52"/>
      <c r="D544" s="52"/>
      <c r="E544" s="52"/>
      <c r="F544" s="392" t="s">
        <v>360</v>
      </c>
      <c r="G544" s="393"/>
      <c r="H544" s="321">
        <f t="shared" si="9"/>
        <v>0</v>
      </c>
      <c r="I544" s="394"/>
      <c r="J544" s="394"/>
    </row>
    <row r="545" spans="1:10" ht="15" hidden="1">
      <c r="A545" s="389"/>
      <c r="B545" s="150"/>
      <c r="C545" s="52"/>
      <c r="D545" s="52"/>
      <c r="E545" s="52">
        <v>4729</v>
      </c>
      <c r="F545" s="392" t="s">
        <v>496</v>
      </c>
      <c r="G545" s="393"/>
      <c r="H545" s="321">
        <f t="shared" si="9"/>
        <v>0</v>
      </c>
      <c r="I545" s="394"/>
      <c r="J545" s="394"/>
    </row>
    <row r="546" spans="1:10" ht="13.5" customHeight="1" hidden="1">
      <c r="A546" s="389">
        <v>2942</v>
      </c>
      <c r="B546" s="150" t="s">
        <v>437</v>
      </c>
      <c r="C546" s="52">
        <v>4</v>
      </c>
      <c r="D546" s="52">
        <v>2</v>
      </c>
      <c r="E546" s="52"/>
      <c r="F546" s="392" t="s">
        <v>446</v>
      </c>
      <c r="G546" s="401" t="s">
        <v>97</v>
      </c>
      <c r="H546" s="321">
        <f t="shared" si="9"/>
        <v>0</v>
      </c>
      <c r="I546" s="394">
        <f>SUM(I548:I549)</f>
        <v>0</v>
      </c>
      <c r="J546" s="394">
        <f>SUM(J548:J549)</f>
        <v>0</v>
      </c>
    </row>
    <row r="547" spans="1:10" ht="36" hidden="1">
      <c r="A547" s="389"/>
      <c r="B547" s="150"/>
      <c r="C547" s="52"/>
      <c r="D547" s="52"/>
      <c r="E547" s="52"/>
      <c r="F547" s="392" t="s">
        <v>360</v>
      </c>
      <c r="G547" s="393"/>
      <c r="H547" s="321">
        <f t="shared" si="9"/>
        <v>0</v>
      </c>
      <c r="I547" s="394"/>
      <c r="J547" s="394"/>
    </row>
    <row r="548" spans="1:10" ht="15" hidden="1">
      <c r="A548" s="389"/>
      <c r="B548" s="150"/>
      <c r="C548" s="52"/>
      <c r="D548" s="52"/>
      <c r="E548" s="52"/>
      <c r="F548" s="392" t="s">
        <v>361</v>
      </c>
      <c r="G548" s="393"/>
      <c r="H548" s="321">
        <f t="shared" si="9"/>
        <v>0</v>
      </c>
      <c r="I548" s="394"/>
      <c r="J548" s="394"/>
    </row>
    <row r="549" spans="1:10" ht="15" hidden="1">
      <c r="A549" s="389"/>
      <c r="B549" s="150"/>
      <c r="C549" s="52"/>
      <c r="D549" s="52"/>
      <c r="E549" s="52"/>
      <c r="F549" s="392" t="s">
        <v>361</v>
      </c>
      <c r="G549" s="393"/>
      <c r="H549" s="321">
        <f t="shared" si="9"/>
        <v>0</v>
      </c>
      <c r="I549" s="394"/>
      <c r="J549" s="394"/>
    </row>
    <row r="550" spans="1:10" ht="29.25" customHeight="1">
      <c r="A550" s="389">
        <v>2950</v>
      </c>
      <c r="B550" s="150" t="s">
        <v>437</v>
      </c>
      <c r="C550" s="52">
        <v>5</v>
      </c>
      <c r="D550" s="52">
        <v>0</v>
      </c>
      <c r="E550" s="52"/>
      <c r="F550" s="390" t="s">
        <v>945</v>
      </c>
      <c r="G550" s="391" t="s">
        <v>99</v>
      </c>
      <c r="H550" s="321">
        <f t="shared" si="9"/>
        <v>226830</v>
      </c>
      <c r="I550" s="394">
        <f>SUM(I551,I554)</f>
        <v>226830</v>
      </c>
      <c r="J550" s="394">
        <f>SUM(J551,J554)</f>
        <v>0</v>
      </c>
    </row>
    <row r="551" spans="1:10" ht="15">
      <c r="A551" s="389">
        <v>2951</v>
      </c>
      <c r="B551" s="150" t="s">
        <v>437</v>
      </c>
      <c r="C551" s="52">
        <v>5</v>
      </c>
      <c r="D551" s="52">
        <v>1</v>
      </c>
      <c r="E551" s="52"/>
      <c r="F551" s="392" t="s">
        <v>447</v>
      </c>
      <c r="G551" s="391"/>
      <c r="H551" s="321">
        <f aca="true" t="shared" si="10" ref="H551:H613">SUM(I551:J551)</f>
        <v>226830</v>
      </c>
      <c r="I551" s="394">
        <f>SUM(I553:I553)</f>
        <v>226830</v>
      </c>
      <c r="J551" s="394">
        <f>SUM(J553:J553)</f>
        <v>0</v>
      </c>
    </row>
    <row r="552" spans="1:10" ht="36">
      <c r="A552" s="389"/>
      <c r="B552" s="150"/>
      <c r="C552" s="52"/>
      <c r="D552" s="52"/>
      <c r="E552" s="52"/>
      <c r="F552" s="392" t="s">
        <v>360</v>
      </c>
      <c r="G552" s="393"/>
      <c r="H552" s="321"/>
      <c r="I552" s="394"/>
      <c r="J552" s="394"/>
    </row>
    <row r="553" spans="1:10" ht="26.25" customHeight="1">
      <c r="A553" s="389"/>
      <c r="B553" s="150"/>
      <c r="C553" s="52"/>
      <c r="D553" s="52"/>
      <c r="E553" s="52">
        <v>4511</v>
      </c>
      <c r="F553" s="399" t="s">
        <v>287</v>
      </c>
      <c r="G553" s="400"/>
      <c r="H553" s="533">
        <f>I553</f>
        <v>226830</v>
      </c>
      <c r="I553" s="531">
        <f>'[1]2019'!$C$16+'[1]2019'!$C$17+'[1]2019'!$C$18+'[1]2019'!$C$19+'[1]2019'!$C$20+7130</f>
        <v>226830</v>
      </c>
      <c r="J553" s="394"/>
    </row>
    <row r="554" spans="1:10" ht="409.5" hidden="1">
      <c r="A554" s="389">
        <v>2952</v>
      </c>
      <c r="B554" s="150" t="s">
        <v>437</v>
      </c>
      <c r="C554" s="52">
        <v>5</v>
      </c>
      <c r="D554" s="52">
        <v>2</v>
      </c>
      <c r="E554" s="52"/>
      <c r="F554" s="392" t="s">
        <v>448</v>
      </c>
      <c r="G554" s="401" t="s">
        <v>100</v>
      </c>
      <c r="H554" s="321">
        <f t="shared" si="10"/>
        <v>0</v>
      </c>
      <c r="I554" s="394">
        <f>SUM(I556:I557)</f>
        <v>0</v>
      </c>
      <c r="J554" s="394">
        <f>SUM(J556:J557)</f>
        <v>0</v>
      </c>
    </row>
    <row r="555" spans="1:10" ht="36" hidden="1">
      <c r="A555" s="389"/>
      <c r="B555" s="150"/>
      <c r="C555" s="52"/>
      <c r="D555" s="52"/>
      <c r="E555" s="52"/>
      <c r="F555" s="392" t="s">
        <v>360</v>
      </c>
      <c r="G555" s="393"/>
      <c r="H555" s="321">
        <f t="shared" si="10"/>
        <v>0</v>
      </c>
      <c r="I555" s="394"/>
      <c r="J555" s="394"/>
    </row>
    <row r="556" spans="1:10" ht="15" hidden="1">
      <c r="A556" s="389"/>
      <c r="B556" s="150"/>
      <c r="C556" s="52"/>
      <c r="D556" s="52"/>
      <c r="E556" s="52"/>
      <c r="F556" s="392" t="s">
        <v>361</v>
      </c>
      <c r="G556" s="393"/>
      <c r="H556" s="321">
        <f t="shared" si="10"/>
        <v>0</v>
      </c>
      <c r="I556" s="394"/>
      <c r="J556" s="394"/>
    </row>
    <row r="557" spans="1:10" ht="15" hidden="1">
      <c r="A557" s="389"/>
      <c r="B557" s="150"/>
      <c r="C557" s="52"/>
      <c r="D557" s="52"/>
      <c r="E557" s="52"/>
      <c r="F557" s="392" t="s">
        <v>361</v>
      </c>
      <c r="G557" s="393"/>
      <c r="H557" s="321">
        <f t="shared" si="10"/>
        <v>0</v>
      </c>
      <c r="I557" s="394"/>
      <c r="J557" s="394"/>
    </row>
    <row r="558" spans="1:10" ht="409.5" hidden="1">
      <c r="A558" s="389">
        <v>2960</v>
      </c>
      <c r="B558" s="150" t="s">
        <v>437</v>
      </c>
      <c r="C558" s="52">
        <v>6</v>
      </c>
      <c r="D558" s="52">
        <v>0</v>
      </c>
      <c r="E558" s="52"/>
      <c r="F558" s="390" t="s">
        <v>946</v>
      </c>
      <c r="G558" s="391" t="s">
        <v>102</v>
      </c>
      <c r="H558" s="321">
        <f t="shared" si="10"/>
        <v>0</v>
      </c>
      <c r="I558" s="394">
        <f>SUM(I559)</f>
        <v>0</v>
      </c>
      <c r="J558" s="394">
        <f>SUM(J559)</f>
        <v>0</v>
      </c>
    </row>
    <row r="559" spans="1:10" ht="17.25" customHeight="1" hidden="1">
      <c r="A559" s="389">
        <v>2961</v>
      </c>
      <c r="B559" s="150" t="s">
        <v>437</v>
      </c>
      <c r="C559" s="52">
        <v>6</v>
      </c>
      <c r="D559" s="52">
        <v>1</v>
      </c>
      <c r="E559" s="52"/>
      <c r="F559" s="392" t="s">
        <v>101</v>
      </c>
      <c r="G559" s="401" t="s">
        <v>103</v>
      </c>
      <c r="H559" s="321">
        <f t="shared" si="10"/>
        <v>0</v>
      </c>
      <c r="I559" s="394">
        <f>SUM(I561:I562)</f>
        <v>0</v>
      </c>
      <c r="J559" s="394">
        <f>SUM(J561:J562)</f>
        <v>0</v>
      </c>
    </row>
    <row r="560" spans="1:10" ht="36" hidden="1">
      <c r="A560" s="389"/>
      <c r="B560" s="150"/>
      <c r="C560" s="52"/>
      <c r="D560" s="52"/>
      <c r="E560" s="52"/>
      <c r="F560" s="392" t="s">
        <v>360</v>
      </c>
      <c r="G560" s="393"/>
      <c r="H560" s="321">
        <f t="shared" si="10"/>
        <v>0</v>
      </c>
      <c r="I560" s="394"/>
      <c r="J560" s="394"/>
    </row>
    <row r="561" spans="1:10" ht="15" hidden="1">
      <c r="A561" s="389"/>
      <c r="B561" s="150"/>
      <c r="C561" s="52"/>
      <c r="D561" s="52"/>
      <c r="E561" s="52"/>
      <c r="F561" s="392" t="s">
        <v>361</v>
      </c>
      <c r="G561" s="393"/>
      <c r="H561" s="321">
        <f t="shared" si="10"/>
        <v>0</v>
      </c>
      <c r="I561" s="394"/>
      <c r="J561" s="394"/>
    </row>
    <row r="562" spans="1:10" ht="15" hidden="1">
      <c r="A562" s="389"/>
      <c r="B562" s="150"/>
      <c r="C562" s="52"/>
      <c r="D562" s="52"/>
      <c r="E562" s="52"/>
      <c r="F562" s="392" t="s">
        <v>361</v>
      </c>
      <c r="G562" s="393"/>
      <c r="H562" s="321">
        <f t="shared" si="10"/>
        <v>0</v>
      </c>
      <c r="I562" s="394"/>
      <c r="J562" s="394"/>
    </row>
    <row r="563" spans="1:10" ht="185.25" hidden="1">
      <c r="A563" s="389">
        <v>2970</v>
      </c>
      <c r="B563" s="150" t="s">
        <v>437</v>
      </c>
      <c r="C563" s="52">
        <v>7</v>
      </c>
      <c r="D563" s="52">
        <v>0</v>
      </c>
      <c r="E563" s="52"/>
      <c r="F563" s="390" t="s">
        <v>947</v>
      </c>
      <c r="G563" s="391" t="s">
        <v>105</v>
      </c>
      <c r="H563" s="321">
        <f t="shared" si="10"/>
        <v>0</v>
      </c>
      <c r="I563" s="394">
        <f>SUM(I564)</f>
        <v>0</v>
      </c>
      <c r="J563" s="394">
        <f>SUM(J564)</f>
        <v>0</v>
      </c>
    </row>
    <row r="564" spans="1:10" ht="185.25" hidden="1">
      <c r="A564" s="389">
        <v>2971</v>
      </c>
      <c r="B564" s="150" t="s">
        <v>437</v>
      </c>
      <c r="C564" s="52">
        <v>7</v>
      </c>
      <c r="D564" s="52">
        <v>1</v>
      </c>
      <c r="E564" s="52"/>
      <c r="F564" s="392" t="s">
        <v>104</v>
      </c>
      <c r="G564" s="401" t="s">
        <v>105</v>
      </c>
      <c r="H564" s="321">
        <f t="shared" si="10"/>
        <v>0</v>
      </c>
      <c r="I564" s="394">
        <f>SUM(I566:I567)</f>
        <v>0</v>
      </c>
      <c r="J564" s="394">
        <f>SUM(J566:J567)</f>
        <v>0</v>
      </c>
    </row>
    <row r="565" spans="1:10" ht="36" hidden="1">
      <c r="A565" s="389"/>
      <c r="B565" s="150"/>
      <c r="C565" s="52"/>
      <c r="D565" s="52"/>
      <c r="E565" s="52"/>
      <c r="F565" s="392" t="s">
        <v>360</v>
      </c>
      <c r="G565" s="393"/>
      <c r="H565" s="321">
        <f t="shared" si="10"/>
        <v>0</v>
      </c>
      <c r="I565" s="394"/>
      <c r="J565" s="394"/>
    </row>
    <row r="566" spans="1:10" ht="15" hidden="1">
      <c r="A566" s="389"/>
      <c r="B566" s="150"/>
      <c r="C566" s="52"/>
      <c r="D566" s="52"/>
      <c r="E566" s="52"/>
      <c r="F566" s="392" t="s">
        <v>361</v>
      </c>
      <c r="G566" s="393"/>
      <c r="H566" s="321">
        <f t="shared" si="10"/>
        <v>0</v>
      </c>
      <c r="I566" s="394"/>
      <c r="J566" s="394"/>
    </row>
    <row r="567" spans="1:10" ht="15" hidden="1">
      <c r="A567" s="389"/>
      <c r="B567" s="150"/>
      <c r="C567" s="52"/>
      <c r="D567" s="52"/>
      <c r="E567" s="52"/>
      <c r="F567" s="392" t="s">
        <v>361</v>
      </c>
      <c r="G567" s="393"/>
      <c r="H567" s="321">
        <f t="shared" si="10"/>
        <v>0</v>
      </c>
      <c r="I567" s="394"/>
      <c r="J567" s="394"/>
    </row>
    <row r="568" spans="1:10" ht="15" customHeight="1">
      <c r="A568" s="389">
        <v>2980</v>
      </c>
      <c r="B568" s="150" t="s">
        <v>437</v>
      </c>
      <c r="C568" s="52">
        <v>8</v>
      </c>
      <c r="D568" s="52">
        <v>0</v>
      </c>
      <c r="E568" s="52"/>
      <c r="F568" s="390" t="s">
        <v>948</v>
      </c>
      <c r="G568" s="391" t="s">
        <v>107</v>
      </c>
      <c r="H568" s="321">
        <f t="shared" si="10"/>
        <v>7850</v>
      </c>
      <c r="I568" s="394">
        <f>SUM(I569)</f>
        <v>0</v>
      </c>
      <c r="J568" s="394">
        <f>SUM(J569)</f>
        <v>7850</v>
      </c>
    </row>
    <row r="569" spans="1:10" ht="29.25" customHeight="1">
      <c r="A569" s="389">
        <v>2981</v>
      </c>
      <c r="B569" s="150" t="s">
        <v>437</v>
      </c>
      <c r="C569" s="52">
        <v>8</v>
      </c>
      <c r="D569" s="52">
        <v>1</v>
      </c>
      <c r="E569" s="52"/>
      <c r="F569" s="392" t="s">
        <v>106</v>
      </c>
      <c r="G569" s="401" t="s">
        <v>108</v>
      </c>
      <c r="H569" s="321">
        <f t="shared" si="10"/>
        <v>7850</v>
      </c>
      <c r="I569" s="394">
        <f>SUM(I571:I572)</f>
        <v>0</v>
      </c>
      <c r="J569" s="394">
        <f>SUM(J571:J572)</f>
        <v>7850</v>
      </c>
    </row>
    <row r="570" spans="1:10" ht="36" hidden="1">
      <c r="A570" s="389"/>
      <c r="B570" s="150"/>
      <c r="C570" s="52"/>
      <c r="D570" s="52"/>
      <c r="E570" s="52"/>
      <c r="F570" s="392" t="s">
        <v>360</v>
      </c>
      <c r="G570" s="393"/>
      <c r="H570" s="321">
        <f t="shared" si="10"/>
        <v>0</v>
      </c>
      <c r="I570" s="394"/>
      <c r="J570" s="394"/>
    </row>
    <row r="571" spans="1:10" ht="24">
      <c r="A571" s="389"/>
      <c r="B571" s="150"/>
      <c r="C571" s="52"/>
      <c r="D571" s="52"/>
      <c r="E571" s="52">
        <v>5113</v>
      </c>
      <c r="F571" s="392" t="s">
        <v>1007</v>
      </c>
      <c r="G571" s="393"/>
      <c r="H571" s="321">
        <f t="shared" si="10"/>
        <v>7850</v>
      </c>
      <c r="I571" s="394"/>
      <c r="J571" s="394">
        <v>7850</v>
      </c>
    </row>
    <row r="572" spans="1:10" ht="15" hidden="1">
      <c r="A572" s="389"/>
      <c r="B572" s="150"/>
      <c r="C572" s="52"/>
      <c r="D572" s="52"/>
      <c r="E572" s="52"/>
      <c r="F572" s="392" t="s">
        <v>361</v>
      </c>
      <c r="G572" s="393"/>
      <c r="H572" s="321">
        <f t="shared" si="10"/>
        <v>0</v>
      </c>
      <c r="I572" s="394"/>
      <c r="J572" s="394"/>
    </row>
    <row r="573" spans="1:10" s="388" customFormat="1" ht="15" customHeight="1">
      <c r="A573" s="56">
        <v>3000</v>
      </c>
      <c r="B573" s="150" t="s">
        <v>450</v>
      </c>
      <c r="C573" s="52">
        <v>0</v>
      </c>
      <c r="D573" s="52">
        <v>0</v>
      </c>
      <c r="E573" s="52"/>
      <c r="F573" s="404" t="s">
        <v>949</v>
      </c>
      <c r="G573" s="402" t="s">
        <v>109</v>
      </c>
      <c r="H573" s="321">
        <f t="shared" si="10"/>
        <v>13000</v>
      </c>
      <c r="I573" s="321">
        <f>SUM(I574,I583,I588,I590,I595,I600,I605,I610,I612)</f>
        <v>13000</v>
      </c>
      <c r="J573" s="321">
        <f>SUM(J574,J583,J588,J590,J595,J600,J605,J610,J612)</f>
        <v>0</v>
      </c>
    </row>
    <row r="574" spans="1:10" ht="327.75" hidden="1">
      <c r="A574" s="389">
        <v>3010</v>
      </c>
      <c r="B574" s="150" t="s">
        <v>450</v>
      </c>
      <c r="C574" s="52">
        <v>1</v>
      </c>
      <c r="D574" s="52">
        <v>0</v>
      </c>
      <c r="E574" s="52"/>
      <c r="F574" s="390" t="s">
        <v>950</v>
      </c>
      <c r="G574" s="391" t="s">
        <v>110</v>
      </c>
      <c r="H574" s="321">
        <f t="shared" si="10"/>
        <v>0</v>
      </c>
      <c r="I574" s="394">
        <f>SUM(I575,I579)</f>
        <v>0</v>
      </c>
      <c r="J574" s="394">
        <f>SUM(J575,J579)</f>
        <v>0</v>
      </c>
    </row>
    <row r="575" spans="1:10" ht="114" hidden="1">
      <c r="A575" s="389">
        <v>3011</v>
      </c>
      <c r="B575" s="150" t="s">
        <v>450</v>
      </c>
      <c r="C575" s="52">
        <v>1</v>
      </c>
      <c r="D575" s="52">
        <v>1</v>
      </c>
      <c r="E575" s="52"/>
      <c r="F575" s="392" t="s">
        <v>111</v>
      </c>
      <c r="G575" s="401" t="s">
        <v>112</v>
      </c>
      <c r="H575" s="321">
        <f t="shared" si="10"/>
        <v>0</v>
      </c>
      <c r="I575" s="394">
        <f>SUM(I577:I578)</f>
        <v>0</v>
      </c>
      <c r="J575" s="394">
        <f>SUM(J577:J578)</f>
        <v>0</v>
      </c>
    </row>
    <row r="576" spans="1:10" ht="36" hidden="1">
      <c r="A576" s="389"/>
      <c r="B576" s="150"/>
      <c r="C576" s="52"/>
      <c r="D576" s="52"/>
      <c r="E576" s="52"/>
      <c r="F576" s="392" t="s">
        <v>360</v>
      </c>
      <c r="G576" s="393"/>
      <c r="H576" s="321">
        <f t="shared" si="10"/>
        <v>0</v>
      </c>
      <c r="I576" s="394"/>
      <c r="J576" s="394"/>
    </row>
    <row r="577" spans="1:10" ht="15" hidden="1">
      <c r="A577" s="389"/>
      <c r="B577" s="150"/>
      <c r="C577" s="52"/>
      <c r="D577" s="52"/>
      <c r="E577" s="52"/>
      <c r="F577" s="392" t="s">
        <v>361</v>
      </c>
      <c r="G577" s="393"/>
      <c r="H577" s="321">
        <f t="shared" si="10"/>
        <v>0</v>
      </c>
      <c r="I577" s="394"/>
      <c r="J577" s="394"/>
    </row>
    <row r="578" spans="1:10" ht="15" hidden="1">
      <c r="A578" s="389"/>
      <c r="B578" s="150"/>
      <c r="C578" s="52"/>
      <c r="D578" s="52"/>
      <c r="E578" s="52"/>
      <c r="F578" s="392" t="s">
        <v>361</v>
      </c>
      <c r="G578" s="393"/>
      <c r="H578" s="321">
        <f t="shared" si="10"/>
        <v>0</v>
      </c>
      <c r="I578" s="394"/>
      <c r="J578" s="394"/>
    </row>
    <row r="579" spans="1:10" ht="142.5" hidden="1">
      <c r="A579" s="389">
        <v>3012</v>
      </c>
      <c r="B579" s="150" t="s">
        <v>450</v>
      </c>
      <c r="C579" s="52">
        <v>1</v>
      </c>
      <c r="D579" s="52">
        <v>2</v>
      </c>
      <c r="E579" s="52"/>
      <c r="F579" s="392" t="s">
        <v>113</v>
      </c>
      <c r="G579" s="401" t="s">
        <v>114</v>
      </c>
      <c r="H579" s="321">
        <f t="shared" si="10"/>
        <v>0</v>
      </c>
      <c r="I579" s="394">
        <f>SUM(I581:I582)</f>
        <v>0</v>
      </c>
      <c r="J579" s="394">
        <f>SUM(J581:J582)</f>
        <v>0</v>
      </c>
    </row>
    <row r="580" spans="1:10" ht="36" hidden="1">
      <c r="A580" s="389"/>
      <c r="B580" s="150"/>
      <c r="C580" s="52"/>
      <c r="D580" s="52"/>
      <c r="E580" s="52"/>
      <c r="F580" s="392" t="s">
        <v>360</v>
      </c>
      <c r="G580" s="393"/>
      <c r="H580" s="321">
        <f t="shared" si="10"/>
        <v>0</v>
      </c>
      <c r="I580" s="394"/>
      <c r="J580" s="394"/>
    </row>
    <row r="581" spans="1:10" ht="15" hidden="1">
      <c r="A581" s="389"/>
      <c r="B581" s="150"/>
      <c r="C581" s="52"/>
      <c r="D581" s="52"/>
      <c r="E581" s="52"/>
      <c r="F581" s="392" t="s">
        <v>361</v>
      </c>
      <c r="G581" s="393"/>
      <c r="H581" s="321">
        <f t="shared" si="10"/>
        <v>0</v>
      </c>
      <c r="I581" s="394"/>
      <c r="J581" s="394"/>
    </row>
    <row r="582" spans="1:10" ht="15" hidden="1">
      <c r="A582" s="389"/>
      <c r="B582" s="150"/>
      <c r="C582" s="52"/>
      <c r="D582" s="52"/>
      <c r="E582" s="52"/>
      <c r="F582" s="392" t="s">
        <v>361</v>
      </c>
      <c r="G582" s="393"/>
      <c r="H582" s="321">
        <f t="shared" si="10"/>
        <v>0</v>
      </c>
      <c r="I582" s="394"/>
      <c r="J582" s="394"/>
    </row>
    <row r="583" spans="1:10" ht="99.75" hidden="1">
      <c r="A583" s="389">
        <v>3020</v>
      </c>
      <c r="B583" s="150" t="s">
        <v>450</v>
      </c>
      <c r="C583" s="52">
        <v>2</v>
      </c>
      <c r="D583" s="52">
        <v>0</v>
      </c>
      <c r="E583" s="52"/>
      <c r="F583" s="390" t="s">
        <v>951</v>
      </c>
      <c r="G583" s="391" t="s">
        <v>116</v>
      </c>
      <c r="H583" s="321">
        <f t="shared" si="10"/>
        <v>0</v>
      </c>
      <c r="I583" s="394">
        <f>SUM(I584)</f>
        <v>0</v>
      </c>
      <c r="J583" s="394">
        <f>SUM(J584)</f>
        <v>0</v>
      </c>
    </row>
    <row r="584" spans="1:10" ht="99.75" hidden="1">
      <c r="A584" s="389">
        <v>3021</v>
      </c>
      <c r="B584" s="150" t="s">
        <v>450</v>
      </c>
      <c r="C584" s="52">
        <v>2</v>
      </c>
      <c r="D584" s="52">
        <v>1</v>
      </c>
      <c r="E584" s="52"/>
      <c r="F584" s="392" t="s">
        <v>115</v>
      </c>
      <c r="G584" s="401" t="s">
        <v>117</v>
      </c>
      <c r="H584" s="321">
        <f t="shared" si="10"/>
        <v>0</v>
      </c>
      <c r="I584" s="394">
        <f>SUM(I586:I587)</f>
        <v>0</v>
      </c>
      <c r="J584" s="394">
        <f>SUM(J586:J587)</f>
        <v>0</v>
      </c>
    </row>
    <row r="585" spans="1:10" ht="36" hidden="1">
      <c r="A585" s="389"/>
      <c r="B585" s="150"/>
      <c r="C585" s="52"/>
      <c r="D585" s="52"/>
      <c r="E585" s="52"/>
      <c r="F585" s="392" t="s">
        <v>360</v>
      </c>
      <c r="G585" s="393"/>
      <c r="H585" s="321">
        <f t="shared" si="10"/>
        <v>0</v>
      </c>
      <c r="I585" s="394"/>
      <c r="J585" s="394"/>
    </row>
    <row r="586" spans="1:10" ht="15" hidden="1">
      <c r="A586" s="389"/>
      <c r="B586" s="150"/>
      <c r="C586" s="52"/>
      <c r="D586" s="52"/>
      <c r="E586" s="52"/>
      <c r="F586" s="392" t="s">
        <v>361</v>
      </c>
      <c r="G586" s="393"/>
      <c r="H586" s="321">
        <f t="shared" si="10"/>
        <v>0</v>
      </c>
      <c r="I586" s="394"/>
      <c r="J586" s="394"/>
    </row>
    <row r="587" spans="1:10" ht="15" hidden="1">
      <c r="A587" s="389"/>
      <c r="B587" s="150"/>
      <c r="C587" s="52"/>
      <c r="D587" s="52"/>
      <c r="E587" s="52"/>
      <c r="F587" s="392" t="s">
        <v>361</v>
      </c>
      <c r="G587" s="393"/>
      <c r="H587" s="321">
        <f t="shared" si="10"/>
        <v>0</v>
      </c>
      <c r="I587" s="394"/>
      <c r="J587" s="394"/>
    </row>
    <row r="588" spans="1:10" ht="128.25" hidden="1">
      <c r="A588" s="389">
        <v>3030</v>
      </c>
      <c r="B588" s="150" t="s">
        <v>450</v>
      </c>
      <c r="C588" s="52">
        <v>3</v>
      </c>
      <c r="D588" s="52">
        <v>0</v>
      </c>
      <c r="E588" s="52"/>
      <c r="F588" s="390" t="s">
        <v>952</v>
      </c>
      <c r="G588" s="391" t="s">
        <v>119</v>
      </c>
      <c r="H588" s="321">
        <f t="shared" si="10"/>
        <v>0</v>
      </c>
      <c r="I588" s="394">
        <f>SUM(I589)</f>
        <v>0</v>
      </c>
      <c r="J588" s="394">
        <f>SUM(J589)</f>
        <v>0</v>
      </c>
    </row>
    <row r="589" spans="1:10" s="16" customFormat="1" ht="12.75" customHeight="1" hidden="1">
      <c r="A589" s="389">
        <v>3031</v>
      </c>
      <c r="B589" s="150" t="s">
        <v>450</v>
      </c>
      <c r="C589" s="52">
        <v>3</v>
      </c>
      <c r="D589" s="52">
        <v>1</v>
      </c>
      <c r="E589" s="52"/>
      <c r="F589" s="392" t="s">
        <v>118</v>
      </c>
      <c r="G589" s="391"/>
      <c r="H589" s="321">
        <f t="shared" si="10"/>
        <v>0</v>
      </c>
      <c r="I589" s="532"/>
      <c r="J589" s="532"/>
    </row>
    <row r="590" spans="1:10" ht="270.75" hidden="1">
      <c r="A590" s="389">
        <v>3040</v>
      </c>
      <c r="B590" s="150" t="s">
        <v>450</v>
      </c>
      <c r="C590" s="52">
        <v>4</v>
      </c>
      <c r="D590" s="52">
        <v>0</v>
      </c>
      <c r="E590" s="52"/>
      <c r="F590" s="390" t="s">
        <v>953</v>
      </c>
      <c r="G590" s="391" t="s">
        <v>121</v>
      </c>
      <c r="H590" s="321">
        <f t="shared" si="10"/>
        <v>0</v>
      </c>
      <c r="I590" s="394">
        <f>SUM(I591)</f>
        <v>0</v>
      </c>
      <c r="J590" s="394">
        <f>SUM(J591)</f>
        <v>0</v>
      </c>
    </row>
    <row r="591" spans="1:10" ht="270.75" hidden="1">
      <c r="A591" s="389">
        <v>3041</v>
      </c>
      <c r="B591" s="150" t="s">
        <v>450</v>
      </c>
      <c r="C591" s="52">
        <v>4</v>
      </c>
      <c r="D591" s="52">
        <v>1</v>
      </c>
      <c r="E591" s="52"/>
      <c r="F591" s="392" t="s">
        <v>120</v>
      </c>
      <c r="G591" s="401" t="s">
        <v>122</v>
      </c>
      <c r="H591" s="321">
        <f t="shared" si="10"/>
        <v>0</v>
      </c>
      <c r="I591" s="394">
        <f>SUM(I593:I594)</f>
        <v>0</v>
      </c>
      <c r="J591" s="394">
        <f>SUM(J593:J594)</f>
        <v>0</v>
      </c>
    </row>
    <row r="592" spans="1:10" ht="36" hidden="1">
      <c r="A592" s="389"/>
      <c r="B592" s="150"/>
      <c r="C592" s="52"/>
      <c r="D592" s="52"/>
      <c r="E592" s="52"/>
      <c r="F592" s="392" t="s">
        <v>360</v>
      </c>
      <c r="G592" s="393"/>
      <c r="H592" s="321">
        <f t="shared" si="10"/>
        <v>0</v>
      </c>
      <c r="I592" s="394"/>
      <c r="J592" s="394"/>
    </row>
    <row r="593" spans="1:10" ht="15" hidden="1">
      <c r="A593" s="389"/>
      <c r="B593" s="150"/>
      <c r="C593" s="52"/>
      <c r="D593" s="52"/>
      <c r="E593" s="52"/>
      <c r="F593" s="392" t="s">
        <v>361</v>
      </c>
      <c r="G593" s="393"/>
      <c r="H593" s="321">
        <f t="shared" si="10"/>
        <v>0</v>
      </c>
      <c r="I593" s="394"/>
      <c r="J593" s="394"/>
    </row>
    <row r="594" spans="1:10" ht="15" hidden="1">
      <c r="A594" s="389"/>
      <c r="B594" s="150"/>
      <c r="C594" s="52"/>
      <c r="D594" s="52"/>
      <c r="E594" s="52"/>
      <c r="F594" s="392" t="s">
        <v>361</v>
      </c>
      <c r="G594" s="393"/>
      <c r="H594" s="321">
        <f t="shared" si="10"/>
        <v>0</v>
      </c>
      <c r="I594" s="394"/>
      <c r="J594" s="394"/>
    </row>
    <row r="595" spans="1:10" ht="171" hidden="1">
      <c r="A595" s="389">
        <v>3050</v>
      </c>
      <c r="B595" s="150" t="s">
        <v>450</v>
      </c>
      <c r="C595" s="52">
        <v>5</v>
      </c>
      <c r="D595" s="52">
        <v>0</v>
      </c>
      <c r="E595" s="52"/>
      <c r="F595" s="390" t="s">
        <v>954</v>
      </c>
      <c r="G595" s="391" t="s">
        <v>124</v>
      </c>
      <c r="H595" s="321">
        <f t="shared" si="10"/>
        <v>0</v>
      </c>
      <c r="I595" s="394">
        <f>SUM(I596)</f>
        <v>0</v>
      </c>
      <c r="J595" s="394">
        <f>SUM(J596)</f>
        <v>0</v>
      </c>
    </row>
    <row r="596" spans="1:10" ht="171" hidden="1">
      <c r="A596" s="389">
        <v>3051</v>
      </c>
      <c r="B596" s="150" t="s">
        <v>450</v>
      </c>
      <c r="C596" s="52">
        <v>5</v>
      </c>
      <c r="D596" s="52">
        <v>1</v>
      </c>
      <c r="E596" s="52"/>
      <c r="F596" s="392" t="s">
        <v>123</v>
      </c>
      <c r="G596" s="401" t="s">
        <v>124</v>
      </c>
      <c r="H596" s="321">
        <f t="shared" si="10"/>
        <v>0</v>
      </c>
      <c r="I596" s="394">
        <f>SUM(I598:I599)</f>
        <v>0</v>
      </c>
      <c r="J596" s="394">
        <f>SUM(J598:J599)</f>
        <v>0</v>
      </c>
    </row>
    <row r="597" spans="1:10" ht="36" hidden="1">
      <c r="A597" s="389"/>
      <c r="B597" s="150"/>
      <c r="C597" s="52"/>
      <c r="D597" s="52"/>
      <c r="E597" s="52"/>
      <c r="F597" s="392" t="s">
        <v>360</v>
      </c>
      <c r="G597" s="393"/>
      <c r="H597" s="321">
        <f t="shared" si="10"/>
        <v>0</v>
      </c>
      <c r="I597" s="394"/>
      <c r="J597" s="394"/>
    </row>
    <row r="598" spans="1:10" ht="15" hidden="1">
      <c r="A598" s="389"/>
      <c r="B598" s="150"/>
      <c r="C598" s="52"/>
      <c r="D598" s="52"/>
      <c r="E598" s="52"/>
      <c r="F598" s="392" t="s">
        <v>361</v>
      </c>
      <c r="G598" s="393"/>
      <c r="H598" s="321">
        <f t="shared" si="10"/>
        <v>0</v>
      </c>
      <c r="I598" s="394"/>
      <c r="J598" s="394"/>
    </row>
    <row r="599" spans="1:10" ht="15" hidden="1">
      <c r="A599" s="389"/>
      <c r="B599" s="150"/>
      <c r="C599" s="52"/>
      <c r="D599" s="52"/>
      <c r="E599" s="52"/>
      <c r="F599" s="392" t="s">
        <v>361</v>
      </c>
      <c r="G599" s="393"/>
      <c r="H599" s="321">
        <f t="shared" si="10"/>
        <v>0</v>
      </c>
      <c r="I599" s="394"/>
      <c r="J599" s="394"/>
    </row>
    <row r="600" spans="1:10" ht="99.75" hidden="1">
      <c r="A600" s="389">
        <v>3060</v>
      </c>
      <c r="B600" s="150" t="s">
        <v>450</v>
      </c>
      <c r="C600" s="52">
        <v>6</v>
      </c>
      <c r="D600" s="52">
        <v>0</v>
      </c>
      <c r="E600" s="52"/>
      <c r="F600" s="390" t="s">
        <v>955</v>
      </c>
      <c r="G600" s="391" t="s">
        <v>126</v>
      </c>
      <c r="H600" s="321">
        <f t="shared" si="10"/>
        <v>0</v>
      </c>
      <c r="I600" s="394">
        <f>SUM(I601)</f>
        <v>0</v>
      </c>
      <c r="J600" s="394">
        <f>SUM(J601)</f>
        <v>0</v>
      </c>
    </row>
    <row r="601" spans="1:10" ht="99.75" hidden="1">
      <c r="A601" s="389">
        <v>3061</v>
      </c>
      <c r="B601" s="150" t="s">
        <v>450</v>
      </c>
      <c r="C601" s="52">
        <v>6</v>
      </c>
      <c r="D601" s="52">
        <v>1</v>
      </c>
      <c r="E601" s="52"/>
      <c r="F601" s="392" t="s">
        <v>125</v>
      </c>
      <c r="G601" s="401" t="s">
        <v>126</v>
      </c>
      <c r="H601" s="321">
        <f t="shared" si="10"/>
        <v>0</v>
      </c>
      <c r="I601" s="394">
        <f>SUM(I603:I604)</f>
        <v>0</v>
      </c>
      <c r="J601" s="394">
        <f>SUM(J603:J604)</f>
        <v>0</v>
      </c>
    </row>
    <row r="602" spans="1:10" ht="36" hidden="1">
      <c r="A602" s="389"/>
      <c r="B602" s="150"/>
      <c r="C602" s="52"/>
      <c r="D602" s="52"/>
      <c r="E602" s="52"/>
      <c r="F602" s="392" t="s">
        <v>360</v>
      </c>
      <c r="G602" s="393"/>
      <c r="H602" s="321">
        <f t="shared" si="10"/>
        <v>0</v>
      </c>
      <c r="I602" s="394"/>
      <c r="J602" s="394"/>
    </row>
    <row r="603" spans="1:10" ht="15" hidden="1">
      <c r="A603" s="389"/>
      <c r="B603" s="150"/>
      <c r="C603" s="52"/>
      <c r="D603" s="52"/>
      <c r="E603" s="52"/>
      <c r="F603" s="392" t="s">
        <v>361</v>
      </c>
      <c r="G603" s="393"/>
      <c r="H603" s="321">
        <f t="shared" si="10"/>
        <v>0</v>
      </c>
      <c r="I603" s="394"/>
      <c r="J603" s="394"/>
    </row>
    <row r="604" spans="1:10" ht="15" hidden="1">
      <c r="A604" s="389"/>
      <c r="B604" s="150"/>
      <c r="C604" s="52"/>
      <c r="D604" s="52"/>
      <c r="E604" s="52"/>
      <c r="F604" s="392" t="s">
        <v>361</v>
      </c>
      <c r="G604" s="393"/>
      <c r="H604" s="321">
        <f t="shared" si="10"/>
        <v>0</v>
      </c>
      <c r="I604" s="394"/>
      <c r="J604" s="394"/>
    </row>
    <row r="605" spans="1:10" ht="24" customHeight="1">
      <c r="A605" s="389">
        <v>3070</v>
      </c>
      <c r="B605" s="150" t="s">
        <v>450</v>
      </c>
      <c r="C605" s="52">
        <v>7</v>
      </c>
      <c r="D605" s="52">
        <v>0</v>
      </c>
      <c r="E605" s="52"/>
      <c r="F605" s="390" t="s">
        <v>956</v>
      </c>
      <c r="G605" s="391" t="s">
        <v>128</v>
      </c>
      <c r="H605" s="321">
        <f t="shared" si="10"/>
        <v>13000</v>
      </c>
      <c r="I605" s="394">
        <f>SUM(I606)</f>
        <v>13000</v>
      </c>
      <c r="J605" s="394">
        <f>SUM(J606)</f>
        <v>0</v>
      </c>
    </row>
    <row r="606" spans="1:10" ht="25.5" customHeight="1">
      <c r="A606" s="389">
        <v>3071</v>
      </c>
      <c r="B606" s="150" t="s">
        <v>450</v>
      </c>
      <c r="C606" s="52">
        <v>7</v>
      </c>
      <c r="D606" s="52">
        <v>1</v>
      </c>
      <c r="E606" s="52"/>
      <c r="F606" s="392" t="s">
        <v>127</v>
      </c>
      <c r="G606" s="401" t="s">
        <v>130</v>
      </c>
      <c r="H606" s="321">
        <f t="shared" si="10"/>
        <v>13000</v>
      </c>
      <c r="I606" s="394">
        <f>SUM(I608:I609)</f>
        <v>13000</v>
      </c>
      <c r="J606" s="394">
        <f>SUM(J608:J609)</f>
        <v>0</v>
      </c>
    </row>
    <row r="607" spans="1:10" ht="36">
      <c r="A607" s="389"/>
      <c r="B607" s="150"/>
      <c r="C607" s="52"/>
      <c r="D607" s="52"/>
      <c r="E607" s="52"/>
      <c r="F607" s="392" t="s">
        <v>360</v>
      </c>
      <c r="G607" s="393"/>
      <c r="H607" s="321"/>
      <c r="I607" s="394"/>
      <c r="J607" s="394"/>
    </row>
    <row r="608" spans="1:10" ht="12" customHeight="1">
      <c r="A608" s="389"/>
      <c r="B608" s="150"/>
      <c r="C608" s="52"/>
      <c r="D608" s="52"/>
      <c r="E608" s="389">
        <v>4729</v>
      </c>
      <c r="F608" s="405" t="s">
        <v>496</v>
      </c>
      <c r="G608" s="393"/>
      <c r="H608" s="321">
        <f t="shared" si="10"/>
        <v>13000</v>
      </c>
      <c r="I608" s="394">
        <f>'[1]2019'!$AQ$41</f>
        <v>13000</v>
      </c>
      <c r="J608" s="394"/>
    </row>
    <row r="609" spans="1:10" ht="15" hidden="1">
      <c r="A609" s="389"/>
      <c r="B609" s="150"/>
      <c r="C609" s="52"/>
      <c r="D609" s="52"/>
      <c r="E609" s="52"/>
      <c r="F609" s="392" t="s">
        <v>361</v>
      </c>
      <c r="G609" s="393"/>
      <c r="H609" s="321">
        <f t="shared" si="10"/>
        <v>0</v>
      </c>
      <c r="I609" s="394"/>
      <c r="J609" s="394"/>
    </row>
    <row r="610" spans="1:10" ht="299.25" hidden="1">
      <c r="A610" s="389">
        <v>3080</v>
      </c>
      <c r="B610" s="150" t="s">
        <v>450</v>
      </c>
      <c r="C610" s="52">
        <v>8</v>
      </c>
      <c r="D610" s="52">
        <v>0</v>
      </c>
      <c r="E610" s="52"/>
      <c r="F610" s="390" t="s">
        <v>957</v>
      </c>
      <c r="G610" s="391" t="s">
        <v>132</v>
      </c>
      <c r="H610" s="321">
        <f t="shared" si="10"/>
        <v>0</v>
      </c>
      <c r="I610" s="394">
        <f>SUM(I611)</f>
        <v>0</v>
      </c>
      <c r="J610" s="394">
        <f>SUM(J611)</f>
        <v>0</v>
      </c>
    </row>
    <row r="611" spans="1:10" ht="26.25" customHeight="1" hidden="1">
      <c r="A611" s="389">
        <v>3081</v>
      </c>
      <c r="B611" s="150" t="s">
        <v>450</v>
      </c>
      <c r="C611" s="52">
        <v>8</v>
      </c>
      <c r="D611" s="52">
        <v>1</v>
      </c>
      <c r="E611" s="52"/>
      <c r="F611" s="392" t="s">
        <v>957</v>
      </c>
      <c r="G611" s="401" t="s">
        <v>133</v>
      </c>
      <c r="H611" s="321">
        <f t="shared" si="10"/>
        <v>0</v>
      </c>
      <c r="I611" s="394"/>
      <c r="J611" s="394">
        <f>SUM(J612)</f>
        <v>0</v>
      </c>
    </row>
    <row r="612" spans="1:10" ht="24" customHeight="1" hidden="1">
      <c r="A612" s="389">
        <v>3090</v>
      </c>
      <c r="B612" s="150" t="s">
        <v>450</v>
      </c>
      <c r="C612" s="56">
        <v>9</v>
      </c>
      <c r="D612" s="52">
        <v>0</v>
      </c>
      <c r="E612" s="52"/>
      <c r="F612" s="390" t="s">
        <v>958</v>
      </c>
      <c r="G612" s="391" t="s">
        <v>135</v>
      </c>
      <c r="H612" s="321">
        <f t="shared" si="10"/>
        <v>0</v>
      </c>
      <c r="I612" s="394">
        <f>SUM(I613+I615)</f>
        <v>0</v>
      </c>
      <c r="J612" s="394">
        <f>SUM(J613+J615)</f>
        <v>0</v>
      </c>
    </row>
    <row r="613" spans="1:10" ht="23.25" customHeight="1" hidden="1">
      <c r="A613" s="389">
        <v>3091</v>
      </c>
      <c r="B613" s="150" t="s">
        <v>450</v>
      </c>
      <c r="C613" s="56">
        <v>9</v>
      </c>
      <c r="D613" s="52">
        <v>1</v>
      </c>
      <c r="E613" s="52"/>
      <c r="F613" s="392" t="s">
        <v>134</v>
      </c>
      <c r="G613" s="401" t="s">
        <v>136</v>
      </c>
      <c r="H613" s="321">
        <f t="shared" si="10"/>
        <v>0</v>
      </c>
      <c r="I613" s="394"/>
      <c r="J613" s="394"/>
    </row>
    <row r="614" spans="1:10" ht="36" hidden="1">
      <c r="A614" s="389"/>
      <c r="B614" s="150"/>
      <c r="C614" s="52"/>
      <c r="D614" s="52"/>
      <c r="E614" s="52"/>
      <c r="F614" s="392" t="s">
        <v>360</v>
      </c>
      <c r="G614" s="393"/>
      <c r="H614" s="321"/>
      <c r="I614" s="394"/>
      <c r="J614" s="394"/>
    </row>
    <row r="615" spans="1:10" ht="38.25" customHeight="1" hidden="1">
      <c r="A615" s="389">
        <v>3092</v>
      </c>
      <c r="B615" s="150" t="s">
        <v>450</v>
      </c>
      <c r="C615" s="56">
        <v>9</v>
      </c>
      <c r="D615" s="52">
        <v>2</v>
      </c>
      <c r="E615" s="52"/>
      <c r="F615" s="392" t="s">
        <v>472</v>
      </c>
      <c r="G615" s="401"/>
      <c r="H615" s="321">
        <f aca="true" t="shared" si="11" ref="H615:H624">SUM(I615:J615)</f>
        <v>0</v>
      </c>
      <c r="I615" s="394">
        <f>SUM(I617:I618)</f>
        <v>0</v>
      </c>
      <c r="J615" s="394">
        <f>SUM(J617:J618)</f>
        <v>0</v>
      </c>
    </row>
    <row r="616" spans="1:10" ht="36" hidden="1">
      <c r="A616" s="389"/>
      <c r="B616" s="150"/>
      <c r="C616" s="52"/>
      <c r="D616" s="52"/>
      <c r="E616" s="52"/>
      <c r="F616" s="392" t="s">
        <v>360</v>
      </c>
      <c r="G616" s="393"/>
      <c r="H616" s="321">
        <f t="shared" si="11"/>
        <v>0</v>
      </c>
      <c r="I616" s="394"/>
      <c r="J616" s="394"/>
    </row>
    <row r="617" spans="1:10" ht="15" hidden="1">
      <c r="A617" s="389"/>
      <c r="B617" s="150"/>
      <c r="C617" s="52"/>
      <c r="D617" s="52"/>
      <c r="E617" s="52"/>
      <c r="F617" s="392"/>
      <c r="G617" s="393"/>
      <c r="H617" s="321">
        <f t="shared" si="11"/>
        <v>0</v>
      </c>
      <c r="I617" s="394"/>
      <c r="J617" s="394"/>
    </row>
    <row r="618" spans="1:10" ht="15" hidden="1">
      <c r="A618" s="389"/>
      <c r="B618" s="150"/>
      <c r="C618" s="52"/>
      <c r="D618" s="52"/>
      <c r="E618" s="52"/>
      <c r="F618" s="392" t="s">
        <v>361</v>
      </c>
      <c r="G618" s="393"/>
      <c r="H618" s="321">
        <f t="shared" si="11"/>
        <v>0</v>
      </c>
      <c r="I618" s="394"/>
      <c r="J618" s="394"/>
    </row>
    <row r="619" spans="1:10" s="388" customFormat="1" ht="24.75" customHeight="1">
      <c r="A619" s="56">
        <v>3100</v>
      </c>
      <c r="B619" s="150" t="s">
        <v>451</v>
      </c>
      <c r="C619" s="150">
        <v>0</v>
      </c>
      <c r="D619" s="150">
        <v>0</v>
      </c>
      <c r="E619" s="150"/>
      <c r="F619" s="410" t="s">
        <v>959</v>
      </c>
      <c r="G619" s="402"/>
      <c r="H619" s="321">
        <f t="shared" si="11"/>
        <v>1698.4100000000035</v>
      </c>
      <c r="I619" s="321">
        <f>SUM(I620)</f>
        <v>1698.4100000000035</v>
      </c>
      <c r="J619" s="321">
        <f>SUM(J620)</f>
        <v>0</v>
      </c>
    </row>
    <row r="620" spans="1:10" ht="24">
      <c r="A620" s="389">
        <v>3110</v>
      </c>
      <c r="B620" s="411" t="s">
        <v>451</v>
      </c>
      <c r="C620" s="411">
        <v>1</v>
      </c>
      <c r="D620" s="411">
        <v>0</v>
      </c>
      <c r="E620" s="411"/>
      <c r="F620" s="408" t="s">
        <v>960</v>
      </c>
      <c r="G620" s="401"/>
      <c r="H620" s="321">
        <f t="shared" si="11"/>
        <v>1698.4100000000035</v>
      </c>
      <c r="I620" s="394">
        <f>SUM(I621)</f>
        <v>1698.4100000000035</v>
      </c>
      <c r="J620" s="394">
        <f>SUM(J621)</f>
        <v>0</v>
      </c>
    </row>
    <row r="621" spans="1:10" ht="15">
      <c r="A621" s="389">
        <v>3112</v>
      </c>
      <c r="B621" s="411" t="s">
        <v>451</v>
      </c>
      <c r="C621" s="411">
        <v>1</v>
      </c>
      <c r="D621" s="411">
        <v>2</v>
      </c>
      <c r="E621" s="411"/>
      <c r="F621" s="409" t="s">
        <v>244</v>
      </c>
      <c r="G621" s="401"/>
      <c r="H621" s="321">
        <f t="shared" si="11"/>
        <v>1698.4100000000035</v>
      </c>
      <c r="I621" s="394">
        <f>I624</f>
        <v>1698.4100000000035</v>
      </c>
      <c r="J621" s="394">
        <f>SUM(J623:J624)</f>
        <v>0</v>
      </c>
    </row>
    <row r="622" spans="1:10" ht="38.25" customHeight="1">
      <c r="A622" s="389"/>
      <c r="B622" s="150"/>
      <c r="C622" s="52"/>
      <c r="D622" s="52"/>
      <c r="E622" s="52"/>
      <c r="F622" s="392" t="s">
        <v>360</v>
      </c>
      <c r="G622" s="393"/>
      <c r="H622" s="321"/>
      <c r="I622" s="394"/>
      <c r="J622" s="394"/>
    </row>
    <row r="623" spans="1:10" ht="15">
      <c r="A623" s="389"/>
      <c r="B623" s="150"/>
      <c r="C623" s="52"/>
      <c r="D623" s="52"/>
      <c r="E623" s="389">
        <v>4891</v>
      </c>
      <c r="F623" s="405" t="s">
        <v>961</v>
      </c>
      <c r="G623" s="393"/>
      <c r="H623" s="321"/>
      <c r="I623" s="394"/>
      <c r="J623" s="394"/>
    </row>
    <row r="624" spans="1:10" ht="15">
      <c r="A624" s="389"/>
      <c r="B624" s="150"/>
      <c r="C624" s="52"/>
      <c r="D624" s="52"/>
      <c r="E624" s="52"/>
      <c r="F624" s="392" t="s">
        <v>244</v>
      </c>
      <c r="G624" s="393"/>
      <c r="H624" s="321">
        <f t="shared" si="11"/>
        <v>1698.4100000000035</v>
      </c>
      <c r="I624" s="394">
        <f>'[1]2019'!$AV$43+64.3+4000-56257.6</f>
        <v>1698.4100000000035</v>
      </c>
      <c r="J624" s="394"/>
    </row>
    <row r="625" spans="2:5" ht="15">
      <c r="B625" s="412"/>
      <c r="C625" s="59"/>
      <c r="D625" s="413"/>
      <c r="E625" s="413"/>
    </row>
    <row r="626" spans="2:5" ht="15">
      <c r="B626" s="415"/>
      <c r="C626" s="59"/>
      <c r="D626" s="413"/>
      <c r="E626" s="413"/>
    </row>
    <row r="627" spans="2:6" ht="15">
      <c r="B627" s="415"/>
      <c r="C627" s="59"/>
      <c r="D627" s="413"/>
      <c r="E627" s="413"/>
      <c r="F627" s="373"/>
    </row>
    <row r="628" spans="2:5" ht="15">
      <c r="B628" s="415"/>
      <c r="C628" s="62"/>
      <c r="D628" s="416"/>
      <c r="E628" s="416"/>
    </row>
  </sheetData>
  <sheetProtection/>
  <mergeCells count="12">
    <mergeCell ref="G4:G5"/>
    <mergeCell ref="B4:B5"/>
    <mergeCell ref="C4:C5"/>
    <mergeCell ref="D4:D5"/>
    <mergeCell ref="A1:J1"/>
    <mergeCell ref="A2:J2"/>
    <mergeCell ref="I3:J3"/>
    <mergeCell ref="H4:H5"/>
    <mergeCell ref="I4:J4"/>
    <mergeCell ref="A4:A5"/>
    <mergeCell ref="E4:E5"/>
    <mergeCell ref="F4:F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2019-01-21T13:15:12Z</cp:lastPrinted>
  <dcterms:created xsi:type="dcterms:W3CDTF">1996-10-14T23:33:28Z</dcterms:created>
  <dcterms:modified xsi:type="dcterms:W3CDTF">2019-04-12T07:00:39Z</dcterms:modified>
  <cp:category/>
  <cp:version/>
  <cp:contentType/>
  <cp:contentStatus/>
</cp:coreProperties>
</file>