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6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'1'!$A$1:$F$149</definedName>
  </definedNames>
  <calcPr fullCalcOnLoad="1"/>
</workbook>
</file>

<file path=xl/sharedStrings.xml><?xml version="1.0" encoding="utf-8"?>
<sst xmlns="http://schemas.openxmlformats.org/spreadsheetml/2006/main" count="2809" uniqueCount="1112">
  <si>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</si>
  <si>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</si>
  <si>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</si>
  <si>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</si>
  <si>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</si>
  <si>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</si>
  <si>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</si>
  <si>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</si>
  <si>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</si>
  <si>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</si>
  <si>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</si>
  <si>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</si>
  <si>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</si>
  <si>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</si>
  <si>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</si>
  <si>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</si>
  <si>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</si>
  <si>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</si>
  <si>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</si>
  <si>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</si>
  <si>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</si>
  <si>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</si>
  <si>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</si>
  <si>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</si>
  <si>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</si>
  <si>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</si>
  <si>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</si>
  <si>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</si>
  <si>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</si>
  <si>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</si>
  <si>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</si>
  <si>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</si>
  <si>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</si>
  <si>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</si>
  <si>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</si>
  <si>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</si>
  <si>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</si>
  <si>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</si>
  <si>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</si>
  <si>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</si>
  <si>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</si>
  <si>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</si>
  <si>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</si>
  <si>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</si>
  <si>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</si>
  <si>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</si>
  <si>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</si>
  <si>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</si>
  <si>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</si>
  <si>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</si>
  <si>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</si>
  <si>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</si>
  <si>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</si>
  <si>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</si>
  <si>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</si>
  <si>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</si>
  <si>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</si>
  <si>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</si>
  <si>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</si>
  <si>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</si>
  <si>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</si>
  <si>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</si>
  <si>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</si>
  <si>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</si>
  <si>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</si>
  <si>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</si>
  <si>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</si>
  <si>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</si>
  <si>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</si>
  <si>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</si>
  <si>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</si>
  <si>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</si>
  <si>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</si>
  <si>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</si>
  <si>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</si>
  <si>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</si>
  <si>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</si>
  <si>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</si>
  <si>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</si>
  <si>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</si>
  <si>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</si>
  <si>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</si>
  <si>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</si>
  <si>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</si>
  <si>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</si>
  <si>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</si>
  <si>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</si>
  <si>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</si>
  <si>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</si>
  <si>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</si>
  <si>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</si>
  <si>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</si>
  <si>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</si>
  <si>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</si>
  <si>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</si>
  <si>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</si>
  <si>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</si>
  <si>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</si>
  <si>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</si>
  <si>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</si>
  <si>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</si>
  <si>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</si>
  <si>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</si>
  <si>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</si>
  <si>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</si>
  <si>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</si>
  <si>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</si>
  <si>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</si>
  <si>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</si>
  <si>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</si>
  <si>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</si>
  <si>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</si>
  <si>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</si>
  <si>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</si>
  <si>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</si>
  <si>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</si>
  <si>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</si>
  <si>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</si>
  <si>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</si>
  <si>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</si>
  <si>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</si>
  <si>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</si>
  <si>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</si>
  <si>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</si>
  <si>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</si>
  <si>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</si>
  <si>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</si>
  <si>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</si>
  <si>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</si>
  <si>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</si>
  <si>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</si>
  <si>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</si>
  <si>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</si>
  <si>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</si>
  <si>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</si>
  <si>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</si>
  <si>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</si>
  <si>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</si>
  <si>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</si>
  <si>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</si>
  <si>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</si>
  <si>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</si>
  <si>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</si>
  <si>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</si>
  <si>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</si>
  <si>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</si>
  <si>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</si>
  <si>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</si>
  <si>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</si>
  <si>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</si>
  <si>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t>4729</t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</si>
  <si>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</si>
  <si>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</si>
  <si>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</si>
  <si>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</si>
  <si>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</si>
  <si>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</si>
  <si>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</si>
  <si>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</si>
  <si>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</si>
  <si>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</si>
  <si>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</si>
  <si>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</si>
  <si>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</si>
  <si>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</si>
  <si>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</si>
  <si>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</si>
  <si>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</si>
  <si>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</si>
  <si>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</si>
  <si>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</si>
  <si>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</si>
  <si>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</si>
  <si>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</si>
  <si>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</si>
  <si>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</si>
  <si>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</si>
  <si>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</si>
  <si>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</si>
  <si>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</si>
  <si>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</si>
  <si>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</si>
  <si>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</si>
  <si>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</si>
  <si>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</si>
  <si>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</si>
  <si>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</si>
  <si>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</si>
  <si>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</si>
  <si>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</si>
  <si>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</si>
  <si>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</si>
  <si>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</si>
  <si>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</si>
  <si>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</si>
  <si>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</si>
  <si>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</si>
  <si>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</si>
  <si>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</si>
  <si>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</si>
  <si>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</si>
  <si>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</si>
  <si>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</si>
  <si>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</si>
  <si>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</si>
  <si>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</si>
  <si>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</si>
  <si>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</si>
  <si>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</si>
  <si>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</si>
  <si>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</si>
  <si>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</si>
  <si>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</si>
  <si>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</si>
  <si>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</si>
  <si>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</si>
  <si>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</si>
  <si>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</si>
  <si>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</si>
  <si>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</si>
  <si>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</si>
  <si>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</si>
  <si>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</si>
  <si>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</si>
  <si>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</si>
  <si>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</si>
  <si>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</si>
  <si>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</si>
  <si>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</si>
  <si>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</si>
  <si>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</si>
  <si>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</si>
  <si>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</si>
  <si>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</si>
  <si>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</si>
  <si>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</si>
  <si>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</si>
  <si>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</si>
  <si>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</si>
  <si>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</si>
  <si>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</si>
  <si>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</si>
  <si>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</si>
  <si>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</si>
  <si>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</si>
  <si>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</si>
  <si>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</si>
  <si>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</si>
  <si>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</si>
  <si>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</si>
  <si>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</si>
  <si>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</si>
  <si>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</si>
  <si>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</si>
  <si>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</si>
  <si>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</si>
  <si>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</si>
  <si>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</si>
  <si>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</si>
  <si>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</si>
  <si>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</si>
  <si>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</si>
  <si>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</si>
  <si>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</si>
  <si>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</si>
  <si>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</si>
  <si>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</si>
  <si>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</si>
  <si>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</si>
  <si>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</si>
  <si>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</si>
  <si>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</si>
  <si>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</si>
  <si>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</si>
  <si>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</si>
  <si>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</si>
  <si>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</si>
  <si>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</si>
  <si>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</si>
  <si>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</si>
  <si>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</si>
  <si>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</si>
  <si>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</si>
  <si>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</si>
  <si>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</si>
  <si>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</si>
  <si>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</si>
  <si>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</si>
  <si>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</si>
  <si>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</si>
  <si>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</si>
  <si>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</si>
  <si>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</si>
  <si>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</si>
  <si>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</si>
  <si>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</si>
  <si>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</si>
  <si>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</si>
  <si>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</si>
  <si>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</si>
  <si>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</si>
  <si>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</si>
  <si>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</si>
  <si>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</si>
  <si>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</si>
  <si>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</si>
  <si>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</si>
  <si>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</si>
  <si>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</si>
  <si>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</si>
  <si>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</si>
  <si>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</si>
  <si>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</si>
  <si>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</si>
  <si>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</si>
  <si>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</si>
  <si>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</si>
  <si>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</si>
  <si>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</si>
  <si>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</si>
  <si>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</si>
  <si>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</si>
  <si>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</si>
  <si>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</si>
  <si>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</si>
  <si>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</si>
  <si>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</si>
  <si>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</si>
  <si>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</si>
  <si>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</si>
  <si>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</si>
  <si>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</si>
  <si>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</si>
  <si>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</si>
  <si>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</si>
  <si>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</si>
  <si>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</si>
  <si>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</si>
  <si>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</si>
  <si>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</si>
  <si>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</si>
  <si>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</si>
  <si>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</si>
  <si>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</si>
  <si>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</si>
  <si>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</si>
  <si>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</si>
  <si>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</si>
  <si>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</si>
  <si>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</si>
  <si>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</si>
  <si>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</si>
  <si>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</si>
  <si>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</si>
  <si>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</si>
  <si>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</si>
  <si>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</si>
  <si>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</si>
  <si>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</si>
  <si>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</si>
  <si>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</si>
  <si>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</si>
  <si>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</si>
  <si>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</si>
  <si>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</si>
  <si>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</si>
  <si>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</si>
  <si>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</si>
  <si>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</si>
  <si>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</si>
  <si>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</si>
  <si>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</si>
  <si>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</si>
  <si>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</si>
  <si>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</si>
  <si>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</si>
  <si>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</si>
  <si>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</si>
  <si>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</si>
  <si>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</si>
  <si>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</si>
  <si>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</si>
  <si>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</si>
  <si>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</si>
  <si>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</si>
  <si>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</si>
  <si>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</si>
  <si>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</si>
  <si>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</si>
  <si>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</si>
  <si>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</si>
  <si>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</si>
  <si>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</si>
  <si>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</si>
  <si>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</si>
  <si>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</si>
  <si>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</si>
  <si>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</si>
  <si>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</si>
  <si>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</si>
  <si>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</si>
  <si>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</si>
  <si>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</si>
  <si>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</si>
  <si>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</si>
  <si>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</si>
  <si>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</si>
  <si>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</si>
  <si>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</si>
  <si>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</si>
  <si>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</si>
  <si>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</si>
  <si>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</si>
  <si>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</si>
  <si>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</si>
  <si>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</si>
  <si>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</si>
  <si>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</si>
  <si>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</si>
  <si>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</si>
  <si>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</si>
  <si>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</si>
  <si>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</si>
  <si>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</si>
  <si>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</si>
  <si>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</si>
  <si>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</si>
  <si>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</si>
  <si>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</si>
  <si>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</si>
  <si>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</si>
  <si>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</si>
  <si>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</si>
  <si>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</si>
  <si>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</si>
  <si>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</si>
  <si>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</si>
  <si>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</si>
  <si>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</si>
  <si>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</si>
  <si>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</si>
  <si>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</si>
  <si>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</si>
  <si>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</si>
  <si>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</si>
  <si>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</si>
  <si>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</si>
  <si>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</si>
  <si>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</si>
  <si>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</si>
  <si>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</si>
  <si>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</si>
  <si>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</si>
  <si>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</si>
  <si>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</si>
  <si>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</si>
  <si>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</si>
  <si>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</si>
  <si>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</si>
  <si>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</si>
  <si>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</si>
  <si>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</si>
  <si>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</si>
  <si>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</si>
  <si>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</si>
  <si>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</si>
  <si>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</si>
  <si>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</si>
  <si>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</si>
  <si>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</si>
  <si>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</si>
  <si>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</si>
  <si>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</si>
  <si>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</si>
  <si>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</si>
  <si>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</si>
  <si>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</si>
  <si>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</si>
  <si>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</si>
  <si>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</si>
  <si>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</si>
  <si>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</si>
  <si>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</si>
  <si>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</si>
  <si>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</si>
  <si>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</si>
  <si>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</si>
  <si>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</si>
  <si>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</si>
  <si>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</si>
  <si>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</si>
  <si>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</si>
  <si>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</si>
  <si>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</si>
  <si>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</si>
  <si>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</si>
  <si>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</si>
  <si>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</si>
  <si>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</si>
  <si>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</si>
  <si>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</si>
  <si>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</si>
  <si>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</si>
  <si>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</si>
  <si>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</si>
  <si>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</si>
  <si>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</si>
  <si>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</si>
  <si>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</si>
  <si>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</si>
  <si>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</si>
  <si>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</si>
  <si>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</si>
  <si>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</si>
  <si>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</si>
  <si>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</si>
  <si>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</si>
  <si>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</si>
  <si>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</si>
  <si>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</si>
  <si>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</si>
  <si>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</si>
  <si>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</si>
  <si>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</si>
  <si>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</si>
  <si>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</si>
  <si>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</si>
  <si>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</si>
  <si>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</si>
  <si>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</si>
  <si>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</si>
  <si>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</si>
  <si>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</si>
  <si>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</si>
  <si>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</si>
  <si>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</si>
  <si>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</si>
  <si>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</si>
  <si>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</si>
  <si>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</si>
  <si>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</si>
  <si>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</si>
  <si>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</si>
  <si>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</si>
  <si>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</si>
  <si>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</si>
  <si>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</si>
  <si>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</si>
  <si>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</si>
  <si>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</si>
  <si>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</si>
  <si>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</si>
  <si>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</si>
  <si>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</si>
  <si>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</si>
  <si>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</si>
  <si>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</si>
  <si>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</si>
  <si>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</si>
  <si>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</si>
  <si>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</si>
  <si>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</si>
  <si>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</si>
  <si>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</si>
  <si>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</si>
  <si>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</si>
  <si>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</si>
  <si>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</si>
  <si>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</si>
  <si>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</si>
  <si>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</si>
  <si>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</si>
  <si>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</si>
  <si>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</si>
  <si>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</si>
  <si>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</si>
  <si>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</si>
  <si>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</si>
  <si>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</si>
  <si>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</si>
  <si>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</si>
  <si>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</si>
  <si>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</si>
  <si>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</si>
  <si>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</si>
  <si>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</si>
  <si>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</si>
  <si>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</si>
  <si>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</si>
  <si>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</si>
  <si>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</si>
  <si>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</si>
  <si>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</si>
  <si>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</si>
  <si>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</si>
  <si>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</si>
  <si>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</si>
  <si>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</si>
  <si>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</si>
  <si>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</si>
  <si>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</si>
  <si>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</si>
  <si>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</si>
  <si>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</si>
  <si>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</si>
  <si>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</si>
  <si>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</si>
  <si>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</si>
  <si>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</si>
  <si>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</si>
  <si>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</si>
  <si>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</si>
  <si>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</si>
  <si>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</si>
  <si>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</si>
  <si>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</si>
  <si>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</si>
  <si>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</si>
  <si>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</si>
  <si>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</si>
  <si>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</si>
  <si>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</si>
  <si>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</si>
  <si>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</si>
  <si>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</si>
  <si>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</si>
  <si>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</si>
  <si>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</si>
  <si>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</si>
  <si>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</si>
  <si>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</si>
  <si>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</si>
  <si>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</si>
  <si>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</si>
  <si>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</si>
  <si>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</si>
  <si>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</si>
  <si>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</si>
  <si>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</si>
  <si>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</si>
  <si>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</si>
  <si>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</si>
  <si>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</si>
  <si>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</si>
  <si>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</si>
  <si>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</si>
  <si>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</si>
  <si>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</si>
  <si>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</si>
  <si>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</si>
  <si>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</si>
  <si>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</si>
  <si>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</si>
  <si>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</si>
  <si>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</si>
  <si>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</si>
  <si>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</si>
  <si>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</si>
  <si>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</si>
  <si>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</si>
  <si>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</si>
  <si>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</si>
  <si>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</si>
  <si>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</si>
  <si>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</si>
  <si>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</si>
  <si>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</si>
  <si>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</si>
  <si>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</si>
  <si>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</si>
  <si>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</si>
  <si>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</si>
  <si>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</si>
  <si>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</si>
  <si>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</si>
  <si>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</si>
  <si>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</si>
  <si>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</si>
  <si>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</si>
  <si>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</si>
  <si>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</si>
  <si>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</si>
  <si>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</si>
  <si>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</si>
  <si>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</si>
  <si>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</si>
  <si>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</si>
  <si>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</si>
  <si>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</si>
  <si>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</si>
  <si>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</si>
  <si>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</si>
  <si>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</si>
  <si>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</si>
  <si>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</si>
  <si>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</si>
  <si>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</si>
  <si>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</si>
  <si>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</si>
  <si>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</si>
  <si>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</si>
  <si>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</si>
  <si>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</si>
  <si>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</si>
  <si>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</si>
  <si>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</si>
  <si>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</si>
  <si>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</si>
  <si>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</si>
  <si>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</si>
  <si>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</si>
  <si>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</si>
  <si>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</si>
  <si>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</si>
  <si>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</si>
  <si>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</si>
  <si>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</si>
  <si>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</si>
  <si>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</si>
  <si>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</si>
  <si>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</si>
  <si>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</si>
  <si>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</si>
  <si>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</si>
  <si>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</si>
  <si>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</si>
  <si>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</si>
  <si>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</si>
  <si>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 Þ»Ýù»ñÇ ¨ ßÇÝáõÃÛáõÝÝ»ñÇ Ï³åÇï³É í»ñ³Ýáñá·áõÙ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</si>
  <si>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</si>
  <si>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</si>
  <si>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</si>
  <si>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</si>
  <si>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</si>
  <si>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</si>
  <si>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</si>
  <si>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</si>
  <si>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</si>
  <si>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</si>
  <si>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</si>
  <si>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</si>
  <si>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</si>
  <si>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</si>
  <si>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</si>
  <si>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</si>
  <si>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</si>
  <si>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</si>
  <si>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</si>
  <si>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</si>
  <si>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</si>
  <si>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</si>
  <si>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</si>
  <si>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</si>
  <si>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</si>
  <si>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</si>
  <si>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</si>
  <si>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</si>
  <si>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</si>
  <si>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</si>
  <si>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</si>
  <si>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</si>
  <si>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</si>
  <si>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</si>
  <si>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</si>
  <si>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</si>
  <si>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</si>
  <si>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</si>
  <si>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</si>
  <si>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</si>
  <si>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</si>
  <si>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</si>
  <si>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</si>
  <si>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</si>
  <si>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</si>
  <si>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</si>
  <si>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</si>
  <si>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</si>
  <si>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</si>
  <si>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</si>
  <si>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</si>
  <si>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</si>
  <si>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</si>
  <si>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</si>
  <si>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</si>
  <si>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</si>
  <si>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</si>
  <si>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</si>
  <si>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</si>
  <si>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</si>
  <si>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</si>
  <si>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</si>
  <si>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</si>
  <si>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</si>
  <si>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</si>
  <si>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</si>
  <si>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</si>
  <si>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</si>
  <si>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</si>
  <si>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</si>
  <si>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</si>
  <si>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</si>
  <si>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</si>
  <si>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</si>
  <si>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</si>
  <si>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</si>
  <si>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</si>
  <si>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</si>
  <si>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</si>
  <si>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</si>
  <si>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</si>
  <si>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</si>
  <si>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</si>
  <si>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</si>
  <si>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</si>
  <si>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</si>
  <si>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</si>
  <si>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</si>
  <si>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</si>
  <si>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</si>
  <si>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</si>
  <si>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</si>
  <si>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</si>
  <si>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</si>
  <si>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</si>
  <si>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</si>
  <si>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</si>
  <si>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</si>
  <si>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</si>
  <si>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</si>
  <si>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</si>
  <si>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</si>
  <si>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</si>
  <si>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</si>
  <si>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</si>
  <si>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</si>
  <si>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</si>
  <si>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</si>
  <si>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</si>
  <si>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</si>
  <si>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</si>
  <si>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</si>
  <si>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</si>
  <si>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</si>
  <si>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</si>
  <si>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</si>
  <si>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</si>
  <si>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</si>
  <si>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</si>
  <si>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</si>
  <si>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</si>
  <si>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</si>
  <si>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</si>
  <si>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</si>
  <si>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</si>
  <si>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</si>
  <si>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</si>
  <si>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</si>
  <si>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</si>
  <si>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</si>
  <si>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</si>
  <si>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</si>
  <si>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</si>
  <si>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</si>
  <si>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</si>
  <si>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</si>
  <si>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</si>
  <si>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</si>
  <si>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</si>
  <si>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</si>
  <si>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</si>
  <si>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</si>
  <si>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</si>
  <si>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</si>
  <si>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</si>
  <si>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</si>
  <si>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</si>
  <si>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</si>
  <si>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</si>
  <si>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</si>
  <si>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</si>
  <si>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</si>
  <si>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</si>
  <si>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</si>
  <si>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</si>
  <si>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</si>
  <si>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</si>
  <si>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</si>
  <si>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</si>
  <si>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</si>
  <si>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</si>
  <si>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</si>
  <si>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</si>
  <si>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</si>
  <si>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</si>
  <si>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</si>
  <si>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</si>
  <si>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</si>
  <si>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</si>
  <si>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</si>
  <si>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</si>
  <si>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</si>
  <si>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</si>
  <si>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</si>
  <si>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</si>
  <si>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</si>
  <si>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</si>
  <si>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</si>
  <si>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</si>
  <si>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</si>
  <si>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</si>
  <si>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</si>
  <si>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</si>
  <si>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</si>
  <si>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</si>
  <si>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</si>
  <si>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</si>
  <si>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</si>
  <si>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</si>
  <si>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</si>
  <si>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</si>
  <si>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</si>
  <si>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</si>
  <si>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</si>
  <si>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</si>
  <si>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</si>
  <si>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</si>
  <si>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</si>
  <si>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</si>
  <si>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</si>
  <si>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</si>
  <si>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</si>
  <si>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</si>
  <si>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</si>
  <si>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</si>
  <si>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</si>
  <si>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</si>
  <si>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</si>
  <si>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</si>
  <si>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</si>
  <si>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</si>
  <si>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</si>
  <si>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</si>
  <si>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</si>
  <si>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</si>
  <si>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</si>
  <si>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</si>
  <si>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</si>
  <si>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</si>
  <si>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</si>
  <si>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</si>
  <si>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</si>
  <si>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</si>
  <si>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</si>
  <si>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</si>
  <si>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</si>
  <si>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</si>
  <si>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</si>
  <si>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</si>
  <si>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</si>
  <si>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</si>
  <si>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</si>
  <si>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</si>
  <si>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</si>
  <si>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</si>
  <si>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</si>
  <si>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</si>
  <si>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</si>
  <si>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</si>
  <si>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</si>
  <si>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</si>
  <si>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</si>
  <si>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</si>
  <si>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</si>
  <si>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</si>
  <si>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</si>
  <si>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</si>
  <si>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</si>
  <si>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</si>
  <si>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</si>
  <si>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</si>
  <si>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</si>
  <si>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</si>
  <si>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</si>
  <si>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</si>
  <si>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</si>
  <si>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</si>
  <si>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</si>
  <si>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</si>
  <si>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</si>
  <si>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</si>
  <si>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</si>
  <si>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</si>
  <si>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</si>
  <si>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</si>
  <si>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</si>
  <si>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</si>
  <si>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</si>
  <si>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</si>
  <si>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</si>
  <si>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-²ÛÉ Ï³åÇï³É ¹ñ³Ù³ßÝáñÑÝ»ñ</t>
  </si>
  <si>
    <t>ՆԱԽԱԳԻԾ</t>
  </si>
  <si>
    <t xml:space="preserve"> Հատուկ նպատակային նյութեր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</si>
  <si>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</si>
  <si>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</si>
  <si>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</si>
  <si>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</si>
  <si>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</si>
  <si>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</si>
  <si>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</si>
  <si>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</si>
  <si>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</si>
  <si>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</si>
  <si>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</si>
  <si>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</si>
  <si>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b/>
        <sz val="8"/>
        <rFont val="Arial LatArm"/>
        <family val="2"/>
      </rPr>
      <t>(ïáÕ3110)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</si>
  <si>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</si>
  <si>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</si>
  <si>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</si>
  <si>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</si>
  <si>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</si>
  <si>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</si>
  <si>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</si>
  <si>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</si>
  <si>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</si>
  <si>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</si>
  <si>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</si>
  <si>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</si>
  <si>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</si>
  <si>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</si>
  <si>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</si>
  <si>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</si>
  <si>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</si>
  <si>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</si>
  <si>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</si>
  <si>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</si>
  <si>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</si>
  <si>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</si>
  <si>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</si>
  <si>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</si>
  <si>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</si>
  <si>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</si>
  <si>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</si>
  <si>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</si>
  <si>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</si>
  <si>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</si>
  <si>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</si>
  <si>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</si>
  <si>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</si>
  <si>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</si>
  <si>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</si>
  <si>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</si>
  <si>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</si>
  <si>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</si>
  <si>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</si>
  <si>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</si>
  <si>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</si>
  <si>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</si>
  <si>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</si>
  <si>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</si>
  <si>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</si>
  <si>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</si>
  <si>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</si>
  <si>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</si>
  <si>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                                                                   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</si>
  <si>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                                                           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</si>
  <si>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</si>
  <si>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</si>
  <si>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</si>
  <si>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</si>
  <si>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</si>
  <si>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                                                             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</si>
  <si>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</si>
  <si>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</si>
  <si>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</si>
  <si>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</si>
  <si>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</si>
  <si>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</si>
  <si>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</si>
  <si>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</si>
  <si>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</si>
  <si>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</si>
  <si>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</si>
  <si>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rPr>
        <b/>
        <sz val="14"/>
        <rFont val="Arial LatArm"/>
        <family val="2"/>
      </rPr>
      <t xml:space="preserve">ÀÜ¸²ØºÜÀ Ì²Êêºð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</si>
  <si>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</si>
  <si>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</si>
  <si>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</si>
  <si>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</si>
  <si>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</si>
  <si>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</si>
  <si>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</si>
  <si>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</si>
  <si>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</si>
  <si>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</si>
  <si>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LatArm"/>
        <family val="2"/>
      </rPr>
      <t>(ïáÕ3110)</t>
    </r>
  </si>
  <si>
    <r>
      <t xml:space="preserve">ÀÜ¸²ØºÜÀ  ºÎ²ØàôîÜºð                                                    </t>
    </r>
    <r>
      <rPr>
        <sz val="10"/>
        <rFont val="Arial LatArm"/>
        <family val="2"/>
      </rPr>
      <t>(ïáÕ 1100 + ïáÕ 1200+ïáÕ 1300)</t>
    </r>
  </si>
  <si>
    <r>
      <t xml:space="preserve"> â²ðºÜò²ì²Ü  </t>
    </r>
    <r>
      <rPr>
        <b/>
        <i/>
        <sz val="14"/>
        <rFont val="Arial LatArm"/>
        <family val="2"/>
      </rPr>
      <t xml:space="preserve"> Ð²Ø²ÚÜøÆ</t>
    </r>
  </si>
  <si>
    <r>
      <t xml:space="preserve">Ð³ëï³ïí³Í ¿ </t>
    </r>
    <r>
      <rPr>
        <i/>
        <sz val="18"/>
        <rFont val="Arial LatArm"/>
        <family val="2"/>
      </rPr>
      <t xml:space="preserve"> </t>
    </r>
    <r>
      <rPr>
        <sz val="14"/>
        <rFont val="Arial LatArm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</si>
  <si>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LatArm"/>
        <family val="2"/>
      </rPr>
      <t xml:space="preserve">                         </t>
    </r>
    <r>
      <rPr>
        <b/>
        <i/>
        <sz val="14"/>
        <rFont val="Arial LatArm"/>
        <family val="2"/>
      </rPr>
      <t>Ð.Î.Þ²Ð¶²È¸Ú²Ü</t>
    </r>
  </si>
  <si>
    <t>2022 Âì²Î²ÜÆ ´Úàôæº</t>
  </si>
  <si>
    <t xml:space="preserve">խ) Ð³Ù³ÛÝùÇ í³ñã³Ï³Ý  ï³ñ³ÍùáõÙ քաղաքացիական հոգեհանգստի ծիսակատ. Իրակ. թույլտվություն </t>
  </si>
  <si>
    <t>Նախագծ. Նախահաշվ. Փաստ. Կազմում</t>
  </si>
  <si>
    <t>³í³·³Ýáõ 2021Ã.¹»Ïï»Ùµ»ñÇ _20_-Ç ÃÇí  93 - Ü áñáßÙ³Ùµ</t>
  </si>
  <si>
    <t>1113</t>
  </si>
  <si>
    <t>Համայնքի բյուջե մուտքագրվող անշարժ գույքի հարկ</t>
  </si>
  <si>
    <t>ԱԳՀ*</t>
  </si>
  <si>
    <t>*</t>
  </si>
  <si>
    <t>կան որոշակի անճշտություններ</t>
  </si>
  <si>
    <t xml:space="preserve">  - Վարչական սարքավորումներ</t>
  </si>
  <si>
    <t xml:space="preserve"> -Մոնտաժված ë³ñù³íáñáõÙÝ»ñ</t>
  </si>
  <si>
    <t xml:space="preserve">  - Þ»Ýù»ñÇ ¨ ßÇÝáõÃÛáõÝÝ»ñÇ ձեռքբերում</t>
  </si>
  <si>
    <t xml:space="preserve"> - Մասնագիտական ծառայություններ</t>
  </si>
  <si>
    <t xml:space="preserve"> - -ներկայացուցչական Í³é³ÛáõÃÛáõÝÝ»ñ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</si>
</sst>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b/>
      <i/>
      <sz val="8"/>
      <name val="Arial LatArm"/>
      <family val="2"/>
    </font>
    <font>
      <b/>
      <i/>
      <sz val="7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b/>
      <sz val="7"/>
      <name val="Arial LatArm"/>
      <family val="2"/>
    </font>
    <font>
      <b/>
      <sz val="8"/>
      <color indexed="10"/>
      <name val="Arial LatArm"/>
      <family val="2"/>
    </font>
    <font>
      <b/>
      <i/>
      <sz val="11"/>
      <name val="Arial LatArm"/>
      <family val="2"/>
    </font>
    <font>
      <b/>
      <sz val="10"/>
      <name val="Arial LatArm"/>
      <family val="2"/>
    </font>
    <font>
      <b/>
      <i/>
      <sz val="12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color indexed="8"/>
      <name val="Arial LatArm"/>
      <family val="2"/>
    </font>
    <font>
      <sz val="10"/>
      <color indexed="10"/>
      <name val="Arial LatArm"/>
      <family val="2"/>
    </font>
    <font>
      <sz val="9"/>
      <name val="Arial LatArm"/>
      <family val="2"/>
    </font>
    <font>
      <i/>
      <sz val="9"/>
      <name val="Arial LatArm"/>
      <family val="2"/>
    </font>
    <font>
      <sz val="8"/>
      <color indexed="8"/>
      <name val="Arial LatArm"/>
      <family val="2"/>
    </font>
    <font>
      <sz val="12"/>
      <name val="Arial LatArm"/>
      <family val="2"/>
    </font>
    <font>
      <sz val="8"/>
      <color indexed="10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1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i/>
      <u val="single"/>
      <sz val="10"/>
      <name val="Arial LatArm"/>
      <family val="2"/>
    </font>
    <font>
      <b/>
      <i/>
      <sz val="14"/>
      <name val="Arial LatArm"/>
      <family val="2"/>
    </font>
    <font>
      <b/>
      <i/>
      <u val="single"/>
      <sz val="18"/>
      <name val="Arial LatArm"/>
      <family val="2"/>
    </font>
    <font>
      <b/>
      <i/>
      <u val="single"/>
      <sz val="14"/>
      <name val="Arial LatArm"/>
      <family val="2"/>
    </font>
    <font>
      <b/>
      <i/>
      <sz val="30"/>
      <name val="Arial LatArm"/>
      <family val="2"/>
    </font>
    <font>
      <sz val="14"/>
      <name val="Arial LatArm"/>
      <family val="2"/>
    </font>
    <font>
      <i/>
      <sz val="1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LatArm"/>
      <family val="2"/>
    </font>
    <font>
      <b/>
      <i/>
      <sz val="10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0" fillId="0" borderId="1" applyNumberFormat="0" applyFill="0" applyProtection="0">
      <alignment horizontal="left" vertical="center" wrapText="1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2" applyNumberFormat="0" applyAlignment="0" applyProtection="0"/>
    <xf numFmtId="0" fontId="69" fillId="27" borderId="3" applyNumberFormat="0" applyAlignment="0" applyProtection="0"/>
    <xf numFmtId="0" fontId="70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28" borderId="8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83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212" fontId="6" fillId="0" borderId="0" xfId="0" applyNumberFormat="1" applyFont="1" applyFill="1" applyBorder="1" applyAlignment="1">
      <alignment/>
    </xf>
    <xf numFmtId="212" fontId="1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12" fontId="7" fillId="0" borderId="11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top" wrapText="1" readingOrder="1"/>
    </xf>
    <xf numFmtId="203" fontId="15" fillId="0" borderId="11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horizontal="center" vertical="center" wrapText="1"/>
    </xf>
    <xf numFmtId="21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top" wrapText="1" readingOrder="1"/>
    </xf>
    <xf numFmtId="203" fontId="8" fillId="0" borderId="11" xfId="0" applyNumberFormat="1" applyFont="1" applyFill="1" applyBorder="1" applyAlignment="1">
      <alignment horizontal="center" vertical="center" wrapText="1"/>
    </xf>
    <xf numFmtId="212" fontId="16" fillId="0" borderId="11" xfId="0" applyNumberFormat="1" applyFont="1" applyBorder="1" applyAlignment="1">
      <alignment horizontal="right" vertical="center"/>
    </xf>
    <xf numFmtId="212" fontId="16" fillId="33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209" fontId="6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5" fillId="0" borderId="11" xfId="0" applyNumberFormat="1" applyFont="1" applyFill="1" applyBorder="1" applyAlignment="1">
      <alignment horizontal="left" vertical="top" wrapText="1" readingOrder="1"/>
    </xf>
    <xf numFmtId="212" fontId="16" fillId="33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203" fontId="8" fillId="0" borderId="11" xfId="0" applyNumberFormat="1" applyFont="1" applyFill="1" applyBorder="1" applyAlignment="1">
      <alignment vertical="top" wrapText="1"/>
    </xf>
    <xf numFmtId="212" fontId="16" fillId="0" borderId="11" xfId="0" applyNumberFormat="1" applyFont="1" applyFill="1" applyBorder="1" applyAlignment="1">
      <alignment horizontal="right" vertical="center"/>
    </xf>
    <xf numFmtId="212" fontId="16" fillId="0" borderId="11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horizontal="justify" vertical="top" wrapText="1" readingOrder="1"/>
    </xf>
    <xf numFmtId="0" fontId="11" fillId="0" borderId="11" xfId="0" applyNumberFormat="1" applyFont="1" applyFill="1" applyBorder="1" applyAlignment="1">
      <alignment vertical="top" wrapText="1" readingOrder="1"/>
    </xf>
    <xf numFmtId="203" fontId="15" fillId="0" borderId="11" xfId="0" applyNumberFormat="1" applyFont="1" applyFill="1" applyBorder="1" applyAlignment="1">
      <alignment vertical="top" wrapText="1"/>
    </xf>
    <xf numFmtId="212" fontId="16" fillId="0" borderId="11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left" vertical="top" wrapText="1" readingOrder="1"/>
    </xf>
    <xf numFmtId="203" fontId="8" fillId="0" borderId="13" xfId="0" applyNumberFormat="1" applyFont="1" applyFill="1" applyBorder="1" applyAlignment="1">
      <alignment vertical="top" wrapText="1"/>
    </xf>
    <xf numFmtId="212" fontId="11" fillId="0" borderId="12" xfId="0" applyNumberFormat="1" applyFont="1" applyFill="1" applyBorder="1" applyAlignment="1">
      <alignment/>
    </xf>
    <xf numFmtId="212" fontId="11" fillId="0" borderId="14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horizontal="center" vertical="center"/>
    </xf>
    <xf numFmtId="203" fontId="8" fillId="0" borderId="14" xfId="0" applyNumberFormat="1" applyFont="1" applyFill="1" applyBorder="1" applyAlignment="1">
      <alignment vertical="top" wrapText="1"/>
    </xf>
    <xf numFmtId="212" fontId="16" fillId="0" borderId="1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horizontal="center" vertical="top" wrapText="1" readingOrder="1"/>
    </xf>
    <xf numFmtId="49" fontId="18" fillId="0" borderId="11" xfId="0" applyNumberFormat="1" applyFont="1" applyFill="1" applyBorder="1" applyAlignment="1">
      <alignment vertical="top" wrapText="1"/>
    </xf>
    <xf numFmtId="202" fontId="8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212" fontId="11" fillId="0" borderId="16" xfId="0" applyNumberFormat="1" applyFont="1" applyFill="1" applyBorder="1" applyAlignment="1">
      <alignment/>
    </xf>
    <xf numFmtId="212" fontId="19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209" fontId="20" fillId="34" borderId="14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7" fillId="0" borderId="17" xfId="0" applyFont="1" applyFill="1" applyBorder="1" applyAlignment="1">
      <alignment horizontal="centerContinuous" vertical="center" wrapText="1"/>
    </xf>
    <xf numFmtId="0" fontId="7" fillId="0" borderId="18" xfId="0" applyFont="1" applyFill="1" applyBorder="1" applyAlignment="1">
      <alignment horizontal="centerContinuous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/>
    </xf>
    <xf numFmtId="0" fontId="23" fillId="0" borderId="14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/>
    </xf>
    <xf numFmtId="0" fontId="23" fillId="0" borderId="0" xfId="0" applyFont="1" applyFill="1" applyAlignment="1">
      <alignment/>
    </xf>
    <xf numFmtId="0" fontId="21" fillId="0" borderId="21" xfId="0" applyFont="1" applyFill="1" applyBorder="1" applyAlignment="1">
      <alignment vertical="center"/>
    </xf>
    <xf numFmtId="0" fontId="24" fillId="0" borderId="12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/>
    </xf>
    <xf numFmtId="0" fontId="25" fillId="0" borderId="23" xfId="0" applyFont="1" applyFill="1" applyBorder="1" applyAlignment="1">
      <alignment wrapText="1"/>
    </xf>
    <xf numFmtId="49" fontId="18" fillId="0" borderId="24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/>
    </xf>
    <xf numFmtId="0" fontId="23" fillId="0" borderId="25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/>
    </xf>
    <xf numFmtId="0" fontId="25" fillId="0" borderId="28" xfId="0" applyFont="1" applyFill="1" applyBorder="1" applyAlignment="1">
      <alignment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/>
    </xf>
    <xf numFmtId="0" fontId="23" fillId="0" borderId="3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/>
    </xf>
    <xf numFmtId="0" fontId="12" fillId="0" borderId="23" xfId="0" applyFont="1" applyFill="1" applyBorder="1" applyAlignment="1">
      <alignment wrapText="1"/>
    </xf>
    <xf numFmtId="49" fontId="26" fillId="0" borderId="24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/>
    </xf>
    <xf numFmtId="49" fontId="26" fillId="0" borderId="13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21" fillId="0" borderId="33" xfId="0" applyFont="1" applyFill="1" applyBorder="1" applyAlignment="1">
      <alignment/>
    </xf>
    <xf numFmtId="0" fontId="25" fillId="0" borderId="34" xfId="0" applyFont="1" applyFill="1" applyBorder="1" applyAlignment="1">
      <alignment wrapText="1"/>
    </xf>
    <xf numFmtId="49" fontId="26" fillId="0" borderId="35" xfId="0" applyNumberFormat="1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/>
    </xf>
    <xf numFmtId="0" fontId="23" fillId="0" borderId="36" xfId="0" applyFont="1" applyFill="1" applyBorder="1" applyAlignment="1">
      <alignment vertical="center" wrapText="1"/>
    </xf>
    <xf numFmtId="0" fontId="23" fillId="0" borderId="37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12" fillId="0" borderId="20" xfId="0" applyFont="1" applyFill="1" applyBorder="1" applyAlignment="1">
      <alignment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/>
    </xf>
    <xf numFmtId="0" fontId="24" fillId="0" borderId="39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/>
    </xf>
    <xf numFmtId="0" fontId="23" fillId="0" borderId="40" xfId="0" applyFont="1" applyFill="1" applyBorder="1" applyAlignment="1">
      <alignment vertical="center" wrapText="1"/>
    </xf>
    <xf numFmtId="0" fontId="23" fillId="0" borderId="41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16" fillId="0" borderId="20" xfId="0" applyFont="1" applyFill="1" applyBorder="1" applyAlignment="1">
      <alignment/>
    </xf>
    <xf numFmtId="0" fontId="16" fillId="0" borderId="42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44" xfId="0" applyFont="1" applyFill="1" applyBorder="1" applyAlignment="1">
      <alignment/>
    </xf>
    <xf numFmtId="0" fontId="24" fillId="0" borderId="45" xfId="0" applyFont="1" applyFill="1" applyBorder="1" applyAlignment="1">
      <alignment wrapText="1"/>
    </xf>
    <xf numFmtId="49" fontId="26" fillId="0" borderId="46" xfId="0" applyNumberFormat="1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/>
    </xf>
    <xf numFmtId="0" fontId="16" fillId="0" borderId="47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4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/>
    </xf>
    <xf numFmtId="0" fontId="21" fillId="0" borderId="17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/>
    </xf>
    <xf numFmtId="0" fontId="20" fillId="0" borderId="36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/>
    </xf>
    <xf numFmtId="0" fontId="16" fillId="0" borderId="20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 wrapText="1"/>
    </xf>
    <xf numFmtId="0" fontId="16" fillId="0" borderId="45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11" fillId="0" borderId="20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21" fillId="0" borderId="44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209" fontId="20" fillId="0" borderId="45" xfId="0" applyNumberFormat="1" applyFont="1" applyFill="1" applyBorder="1" applyAlignment="1">
      <alignment/>
    </xf>
    <xf numFmtId="0" fontId="20" fillId="0" borderId="48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/>
    </xf>
    <xf numFmtId="209" fontId="20" fillId="0" borderId="12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1" fillId="0" borderId="33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49" fontId="26" fillId="0" borderId="29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0" xfId="0" applyFont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/>
    </xf>
    <xf numFmtId="0" fontId="21" fillId="0" borderId="51" xfId="0" applyFont="1" applyBorder="1" applyAlignment="1">
      <alignment/>
    </xf>
    <xf numFmtId="0" fontId="16" fillId="0" borderId="52" xfId="0" applyFont="1" applyBorder="1" applyAlignment="1">
      <alignment horizontal="center" wrapText="1"/>
    </xf>
    <xf numFmtId="212" fontId="16" fillId="0" borderId="51" xfId="0" applyNumberFormat="1" applyFont="1" applyBorder="1" applyAlignment="1">
      <alignment/>
    </xf>
    <xf numFmtId="212" fontId="16" fillId="0" borderId="52" xfId="0" applyNumberFormat="1" applyFont="1" applyBorder="1" applyAlignment="1">
      <alignment/>
    </xf>
    <xf numFmtId="212" fontId="16" fillId="0" borderId="2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35" borderId="53" xfId="0" applyFont="1" applyFill="1" applyBorder="1" applyAlignment="1">
      <alignment horizontal="centerContinuous" vertical="center" wrapText="1"/>
    </xf>
    <xf numFmtId="0" fontId="16" fillId="35" borderId="17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Continuous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35" borderId="51" xfId="0" applyFont="1" applyFill="1" applyBorder="1" applyAlignment="1">
      <alignment horizontal="centerContinuous" vertical="center" wrapText="1"/>
    </xf>
    <xf numFmtId="0" fontId="16" fillId="35" borderId="19" xfId="0" applyFont="1" applyFill="1" applyBorder="1" applyAlignment="1">
      <alignment horizontal="center" vertical="center" wrapText="1"/>
    </xf>
    <xf numFmtId="49" fontId="16" fillId="35" borderId="19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/>
    </xf>
    <xf numFmtId="0" fontId="11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/>
    </xf>
    <xf numFmtId="0" fontId="21" fillId="0" borderId="44" xfId="0" applyFont="1" applyBorder="1" applyAlignment="1">
      <alignment/>
    </xf>
    <xf numFmtId="0" fontId="24" fillId="0" borderId="45" xfId="0" applyFont="1" applyBorder="1" applyAlignment="1">
      <alignment horizontal="center" wrapText="1"/>
    </xf>
    <xf numFmtId="0" fontId="16" fillId="0" borderId="46" xfId="0" applyFont="1" applyBorder="1" applyAlignment="1">
      <alignment/>
    </xf>
    <xf numFmtId="212" fontId="16" fillId="0" borderId="45" xfId="0" applyNumberFormat="1" applyFont="1" applyBorder="1" applyAlignment="1">
      <alignment/>
    </xf>
    <xf numFmtId="212" fontId="16" fillId="0" borderId="47" xfId="0" applyNumberFormat="1" applyFont="1" applyBorder="1" applyAlignment="1">
      <alignment/>
    </xf>
    <xf numFmtId="212" fontId="16" fillId="0" borderId="48" xfId="0" applyNumberFormat="1" applyFont="1" applyBorder="1" applyAlignment="1">
      <alignment/>
    </xf>
    <xf numFmtId="0" fontId="21" fillId="0" borderId="21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21" xfId="0" applyFont="1" applyBorder="1" applyAlignment="1">
      <alignment vertical="center"/>
    </xf>
    <xf numFmtId="0" fontId="12" fillId="0" borderId="12" xfId="0" applyFont="1" applyBorder="1" applyAlignment="1">
      <alignment wrapText="1"/>
    </xf>
    <xf numFmtId="0" fontId="20" fillId="0" borderId="12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4" fillId="0" borderId="45" xfId="0" applyFont="1" applyBorder="1" applyAlignment="1">
      <alignment horizontal="left" wrapText="1"/>
    </xf>
    <xf numFmtId="0" fontId="11" fillId="0" borderId="12" xfId="0" applyFont="1" applyBorder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wrapText="1"/>
    </xf>
    <xf numFmtId="0" fontId="25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4" xfId="0" applyFont="1" applyBorder="1" applyAlignment="1">
      <alignment vertical="center" wrapText="1"/>
    </xf>
    <xf numFmtId="0" fontId="23" fillId="0" borderId="16" xfId="0" applyFont="1" applyBorder="1" applyAlignment="1">
      <alignment/>
    </xf>
    <xf numFmtId="0" fontId="23" fillId="0" borderId="0" xfId="0" applyFont="1" applyAlignment="1">
      <alignment/>
    </xf>
    <xf numFmtId="0" fontId="25" fillId="0" borderId="12" xfId="0" applyFont="1" applyBorder="1" applyAlignment="1">
      <alignment wrapText="1"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28" fillId="36" borderId="17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top" wrapText="1"/>
    </xf>
    <xf numFmtId="49" fontId="11" fillId="36" borderId="18" xfId="0" applyNumberFormat="1" applyFont="1" applyFill="1" applyBorder="1" applyAlignment="1">
      <alignment horizontal="center"/>
    </xf>
    <xf numFmtId="209" fontId="8" fillId="36" borderId="20" xfId="0" applyNumberFormat="1" applyFont="1" applyFill="1" applyBorder="1" applyAlignment="1">
      <alignment/>
    </xf>
    <xf numFmtId="209" fontId="20" fillId="0" borderId="0" xfId="0" applyNumberFormat="1" applyFont="1" applyAlignment="1">
      <alignment/>
    </xf>
    <xf numFmtId="0" fontId="28" fillId="35" borderId="17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left" vertical="top" wrapText="1"/>
    </xf>
    <xf numFmtId="49" fontId="11" fillId="35" borderId="18" xfId="0" applyNumberFormat="1" applyFont="1" applyFill="1" applyBorder="1" applyAlignment="1">
      <alignment horizontal="center"/>
    </xf>
    <xf numFmtId="2" fontId="20" fillId="0" borderId="20" xfId="0" applyNumberFormat="1" applyFont="1" applyBorder="1" applyAlignment="1">
      <alignment/>
    </xf>
    <xf numFmtId="2" fontId="20" fillId="0" borderId="42" xfId="0" applyNumberFormat="1" applyFont="1" applyBorder="1" applyAlignment="1">
      <alignment/>
    </xf>
    <xf numFmtId="0" fontId="20" fillId="0" borderId="43" xfId="0" applyFont="1" applyBorder="1" applyAlignment="1">
      <alignment/>
    </xf>
    <xf numFmtId="212" fontId="20" fillId="0" borderId="0" xfId="0" applyNumberFormat="1" applyFont="1" applyAlignment="1">
      <alignment/>
    </xf>
    <xf numFmtId="0" fontId="6" fillId="35" borderId="20" xfId="0" applyFont="1" applyFill="1" applyBorder="1" applyAlignment="1">
      <alignment horizontal="center" vertical="center" wrapText="1"/>
    </xf>
    <xf numFmtId="49" fontId="24" fillId="35" borderId="18" xfId="0" applyNumberFormat="1" applyFont="1" applyFill="1" applyBorder="1" applyAlignment="1">
      <alignment horizontal="center" vertical="center"/>
    </xf>
    <xf numFmtId="209" fontId="20" fillId="0" borderId="18" xfId="0" applyNumberFormat="1" applyFont="1" applyBorder="1" applyAlignment="1">
      <alignment/>
    </xf>
    <xf numFmtId="2" fontId="20" fillId="0" borderId="18" xfId="0" applyNumberFormat="1" applyFont="1" applyBorder="1" applyAlignment="1">
      <alignment/>
    </xf>
    <xf numFmtId="0" fontId="21" fillId="35" borderId="17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vertical="center" wrapText="1"/>
    </xf>
    <xf numFmtId="49" fontId="24" fillId="35" borderId="18" xfId="0" applyNumberFormat="1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/>
    </xf>
    <xf numFmtId="0" fontId="21" fillId="35" borderId="44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left" vertical="center" wrapText="1"/>
    </xf>
    <xf numFmtId="49" fontId="24" fillId="35" borderId="46" xfId="0" applyNumberFormat="1" applyFont="1" applyFill="1" applyBorder="1" applyAlignment="1">
      <alignment horizontal="center" vertical="center" wrapText="1"/>
    </xf>
    <xf numFmtId="2" fontId="20" fillId="0" borderId="45" xfId="0" applyNumberFormat="1" applyFont="1" applyBorder="1" applyAlignment="1">
      <alignment/>
    </xf>
    <xf numFmtId="2" fontId="20" fillId="0" borderId="47" xfId="0" applyNumberFormat="1" applyFont="1" applyBorder="1" applyAlignment="1">
      <alignment/>
    </xf>
    <xf numFmtId="0" fontId="21" fillId="35" borderId="21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top" wrapText="1"/>
    </xf>
    <xf numFmtId="49" fontId="11" fillId="35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/>
    </xf>
    <xf numFmtId="209" fontId="20" fillId="0" borderId="14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2" fontId="20" fillId="0" borderId="14" xfId="0" applyNumberFormat="1" applyFont="1" applyBorder="1" applyAlignment="1">
      <alignment/>
    </xf>
    <xf numFmtId="49" fontId="12" fillId="0" borderId="12" xfId="0" applyNumberFormat="1" applyFont="1" applyFill="1" applyBorder="1" applyAlignment="1">
      <alignment vertical="top" wrapText="1"/>
    </xf>
    <xf numFmtId="49" fontId="24" fillId="35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/>
    </xf>
    <xf numFmtId="0" fontId="21" fillId="35" borderId="27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vertical="top" wrapText="1"/>
    </xf>
    <xf numFmtId="49" fontId="11" fillId="35" borderId="29" xfId="0" applyNumberFormat="1" applyFont="1" applyFill="1" applyBorder="1" applyAlignment="1">
      <alignment horizontal="center" vertical="center" wrapText="1"/>
    </xf>
    <xf numFmtId="2" fontId="20" fillId="0" borderId="28" xfId="0" applyNumberFormat="1" applyFont="1" applyBorder="1" applyAlignment="1">
      <alignment/>
    </xf>
    <xf numFmtId="2" fontId="20" fillId="0" borderId="30" xfId="0" applyNumberFormat="1" applyFont="1" applyBorder="1" applyAlignment="1">
      <alignment/>
    </xf>
    <xf numFmtId="49" fontId="11" fillId="0" borderId="20" xfId="0" applyNumberFormat="1" applyFont="1" applyFill="1" applyBorder="1" applyAlignment="1">
      <alignment vertical="top" wrapText="1"/>
    </xf>
    <xf numFmtId="0" fontId="16" fillId="0" borderId="43" xfId="0" applyFont="1" applyBorder="1" applyAlignment="1">
      <alignment horizontal="center"/>
    </xf>
    <xf numFmtId="49" fontId="12" fillId="0" borderId="45" xfId="0" applyNumberFormat="1" applyFont="1" applyFill="1" applyBorder="1" applyAlignment="1">
      <alignment vertical="top" wrapText="1"/>
    </xf>
    <xf numFmtId="49" fontId="11" fillId="0" borderId="28" xfId="0" applyNumberFormat="1" applyFont="1" applyFill="1" applyBorder="1" applyAlignment="1">
      <alignment vertical="top" wrapText="1"/>
    </xf>
    <xf numFmtId="0" fontId="16" fillId="0" borderId="3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20" fillId="0" borderId="12" xfId="0" applyNumberFormat="1" applyFont="1" applyBorder="1" applyAlignment="1">
      <alignment horizontal="right"/>
    </xf>
    <xf numFmtId="209" fontId="20" fillId="0" borderId="47" xfId="0" applyNumberFormat="1" applyFont="1" applyBorder="1" applyAlignment="1">
      <alignment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center" wrapText="1"/>
    </xf>
    <xf numFmtId="209" fontId="20" fillId="0" borderId="30" xfId="0" applyNumberFormat="1" applyFont="1" applyBorder="1" applyAlignment="1">
      <alignment/>
    </xf>
    <xf numFmtId="49" fontId="18" fillId="0" borderId="12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vertical="center" wrapText="1"/>
    </xf>
    <xf numFmtId="49" fontId="18" fillId="0" borderId="28" xfId="0" applyNumberFormat="1" applyFont="1" applyFill="1" applyBorder="1" applyAlignment="1">
      <alignment vertical="top" wrapText="1"/>
    </xf>
    <xf numFmtId="49" fontId="29" fillId="0" borderId="20" xfId="0" applyNumberFormat="1" applyFont="1" applyFill="1" applyBorder="1" applyAlignment="1">
      <alignment vertical="top" wrapText="1"/>
    </xf>
    <xf numFmtId="49" fontId="29" fillId="0" borderId="45" xfId="0" applyNumberFormat="1" applyFont="1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vertical="top" wrapText="1"/>
    </xf>
    <xf numFmtId="209" fontId="20" fillId="0" borderId="28" xfId="0" applyNumberFormat="1" applyFont="1" applyBorder="1" applyAlignment="1">
      <alignment/>
    </xf>
    <xf numFmtId="49" fontId="18" fillId="0" borderId="20" xfId="0" applyNumberFormat="1" applyFont="1" applyFill="1" applyBorder="1" applyAlignment="1">
      <alignment vertical="top" wrapText="1"/>
    </xf>
    <xf numFmtId="209" fontId="16" fillId="0" borderId="20" xfId="0" applyNumberFormat="1" applyFont="1" applyBorder="1" applyAlignment="1">
      <alignment/>
    </xf>
    <xf numFmtId="209" fontId="16" fillId="0" borderId="42" xfId="0" applyNumberFormat="1" applyFont="1" applyBorder="1" applyAlignment="1">
      <alignment/>
    </xf>
    <xf numFmtId="209" fontId="20" fillId="0" borderId="20" xfId="0" applyNumberFormat="1" applyFont="1" applyBorder="1" applyAlignment="1">
      <alignment/>
    </xf>
    <xf numFmtId="209" fontId="20" fillId="0" borderId="42" xfId="0" applyNumberFormat="1" applyFont="1" applyBorder="1" applyAlignment="1">
      <alignment/>
    </xf>
    <xf numFmtId="209" fontId="20" fillId="0" borderId="45" xfId="0" applyNumberFormat="1" applyFont="1" applyBorder="1" applyAlignment="1">
      <alignment/>
    </xf>
    <xf numFmtId="209" fontId="20" fillId="0" borderId="12" xfId="0" applyNumberFormat="1" applyFont="1" applyBorder="1" applyAlignment="1">
      <alignment/>
    </xf>
    <xf numFmtId="0" fontId="21" fillId="35" borderId="19" xfId="0" applyFont="1" applyFill="1" applyBorder="1" applyAlignment="1">
      <alignment horizontal="center" vertical="center"/>
    </xf>
    <xf numFmtId="49" fontId="18" fillId="0" borderId="51" xfId="0" applyNumberFormat="1" applyFont="1" applyFill="1" applyBorder="1" applyAlignment="1">
      <alignment vertical="center" wrapText="1"/>
    </xf>
    <xf numFmtId="49" fontId="24" fillId="35" borderId="52" xfId="0" applyNumberFormat="1" applyFont="1" applyFill="1" applyBorder="1" applyAlignment="1">
      <alignment horizontal="center" vertical="center" wrapText="1"/>
    </xf>
    <xf numFmtId="2" fontId="16" fillId="0" borderId="51" xfId="0" applyNumberFormat="1" applyFont="1" applyBorder="1" applyAlignment="1">
      <alignment/>
    </xf>
    <xf numFmtId="209" fontId="16" fillId="0" borderId="55" xfId="0" applyNumberFormat="1" applyFont="1" applyBorder="1" applyAlignment="1">
      <alignment/>
    </xf>
    <xf numFmtId="0" fontId="16" fillId="0" borderId="56" xfId="0" applyFont="1" applyBorder="1" applyAlignment="1">
      <alignment horizontal="center"/>
    </xf>
    <xf numFmtId="2" fontId="16" fillId="0" borderId="20" xfId="0" applyNumberFormat="1" applyFont="1" applyBorder="1" applyAlignment="1">
      <alignment/>
    </xf>
    <xf numFmtId="49" fontId="29" fillId="0" borderId="45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vertical="top" wrapText="1"/>
    </xf>
    <xf numFmtId="0" fontId="21" fillId="35" borderId="33" xfId="0" applyFont="1" applyFill="1" applyBorder="1" applyAlignment="1">
      <alignment horizontal="center" vertical="center"/>
    </xf>
    <xf numFmtId="0" fontId="11" fillId="0" borderId="34" xfId="0" applyFont="1" applyBorder="1" applyAlignment="1">
      <alignment vertical="top" wrapText="1"/>
    </xf>
    <xf numFmtId="49" fontId="18" fillId="0" borderId="35" xfId="0" applyNumberFormat="1" applyFont="1" applyFill="1" applyBorder="1" applyAlignment="1">
      <alignment horizontal="center" vertical="center" wrapText="1"/>
    </xf>
    <xf numFmtId="2" fontId="20" fillId="0" borderId="34" xfId="0" applyNumberFormat="1" applyFont="1" applyBorder="1" applyAlignment="1">
      <alignment/>
    </xf>
    <xf numFmtId="2" fontId="20" fillId="0" borderId="36" xfId="0" applyNumberFormat="1" applyFont="1" applyBorder="1" applyAlignment="1">
      <alignment/>
    </xf>
    <xf numFmtId="0" fontId="24" fillId="0" borderId="12" xfId="0" applyFont="1" applyBorder="1" applyAlignment="1">
      <alignment vertical="top" wrapText="1"/>
    </xf>
    <xf numFmtId="0" fontId="21" fillId="35" borderId="21" xfId="0" applyFont="1" applyFill="1" applyBorder="1" applyAlignment="1">
      <alignment horizontal="center"/>
    </xf>
    <xf numFmtId="0" fontId="24" fillId="0" borderId="39" xfId="0" applyFont="1" applyBorder="1" applyAlignment="1">
      <alignment vertical="top" wrapText="1"/>
    </xf>
    <xf numFmtId="0" fontId="16" fillId="0" borderId="37" xfId="0" applyFont="1" applyBorder="1" applyAlignment="1">
      <alignment horizontal="center"/>
    </xf>
    <xf numFmtId="49" fontId="29" fillId="0" borderId="20" xfId="0" applyNumberFormat="1" applyFont="1" applyFill="1" applyBorder="1" applyAlignment="1">
      <alignment vertical="center" wrapText="1"/>
    </xf>
    <xf numFmtId="0" fontId="16" fillId="0" borderId="20" xfId="0" applyFont="1" applyBorder="1" applyAlignment="1">
      <alignment horizontal="center"/>
    </xf>
    <xf numFmtId="0" fontId="24" fillId="35" borderId="23" xfId="0" applyFont="1" applyFill="1" applyBorder="1" applyAlignment="1">
      <alignment horizontal="left" vertical="top" wrapText="1"/>
    </xf>
    <xf numFmtId="0" fontId="11" fillId="0" borderId="45" xfId="0" applyFont="1" applyBorder="1" applyAlignment="1">
      <alignment vertical="top" wrapText="1"/>
    </xf>
    <xf numFmtId="2" fontId="16" fillId="0" borderId="14" xfId="0" applyNumberFormat="1" applyFont="1" applyBorder="1" applyAlignment="1">
      <alignment horizontal="center"/>
    </xf>
    <xf numFmtId="0" fontId="11" fillId="0" borderId="28" xfId="0" applyFont="1" applyBorder="1" applyAlignment="1">
      <alignment vertical="top" wrapText="1"/>
    </xf>
    <xf numFmtId="2" fontId="16" fillId="0" borderId="30" xfId="0" applyNumberFormat="1" applyFont="1" applyBorder="1" applyAlignment="1">
      <alignment horizontal="center"/>
    </xf>
    <xf numFmtId="0" fontId="24" fillId="0" borderId="45" xfId="0" applyFont="1" applyBorder="1" applyAlignment="1">
      <alignment vertical="top" wrapText="1"/>
    </xf>
    <xf numFmtId="2" fontId="16" fillId="0" borderId="42" xfId="0" applyNumberFormat="1" applyFont="1" applyBorder="1" applyAlignment="1">
      <alignment/>
    </xf>
    <xf numFmtId="0" fontId="28" fillId="35" borderId="23" xfId="0" applyFont="1" applyFill="1" applyBorder="1" applyAlignment="1">
      <alignment horizontal="center" vertical="center"/>
    </xf>
    <xf numFmtId="0" fontId="24" fillId="35" borderId="57" xfId="0" applyFont="1" applyFill="1" applyBorder="1" applyAlignment="1">
      <alignment horizontal="left" vertical="top" wrapText="1"/>
    </xf>
    <xf numFmtId="0" fontId="28" fillId="35" borderId="12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left" vertical="top" wrapText="1"/>
    </xf>
    <xf numFmtId="49" fontId="11" fillId="35" borderId="23" xfId="0" applyNumberFormat="1" applyFont="1" applyFill="1" applyBorder="1" applyAlignment="1">
      <alignment horizontal="center"/>
    </xf>
    <xf numFmtId="2" fontId="16" fillId="0" borderId="23" xfId="0" applyNumberFormat="1" applyFont="1" applyBorder="1" applyAlignment="1">
      <alignment/>
    </xf>
    <xf numFmtId="2" fontId="16" fillId="0" borderId="25" xfId="0" applyNumberFormat="1" applyFont="1" applyBorder="1" applyAlignment="1">
      <alignment/>
    </xf>
    <xf numFmtId="0" fontId="16" fillId="0" borderId="32" xfId="0" applyFont="1" applyBorder="1" applyAlignment="1">
      <alignment horizontal="center"/>
    </xf>
    <xf numFmtId="0" fontId="28" fillId="35" borderId="45" xfId="0" applyFont="1" applyFill="1" applyBorder="1" applyAlignment="1">
      <alignment horizontal="center" vertical="center"/>
    </xf>
    <xf numFmtId="0" fontId="24" fillId="35" borderId="46" xfId="0" applyFont="1" applyFill="1" applyBorder="1" applyAlignment="1">
      <alignment horizontal="left" vertical="top" wrapText="1"/>
    </xf>
    <xf numFmtId="49" fontId="11" fillId="35" borderId="12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1" fillId="35" borderId="45" xfId="0" applyNumberFormat="1" applyFont="1" applyFill="1" applyBorder="1" applyAlignment="1">
      <alignment horizontal="center"/>
    </xf>
    <xf numFmtId="49" fontId="32" fillId="0" borderId="46" xfId="0" applyNumberFormat="1" applyFont="1" applyFill="1" applyBorder="1" applyAlignment="1">
      <alignment vertical="top" wrapText="1"/>
    </xf>
    <xf numFmtId="0" fontId="21" fillId="35" borderId="45" xfId="0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vertical="top" wrapText="1"/>
    </xf>
    <xf numFmtId="49" fontId="24" fillId="35" borderId="45" xfId="0" applyNumberFormat="1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left" vertical="top" wrapText="1"/>
    </xf>
    <xf numFmtId="0" fontId="21" fillId="35" borderId="12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top" wrapText="1"/>
    </xf>
    <xf numFmtId="49" fontId="29" fillId="0" borderId="13" xfId="0" applyNumberFormat="1" applyFont="1" applyFill="1" applyBorder="1" applyAlignment="1">
      <alignment vertical="top" wrapText="1"/>
    </xf>
    <xf numFmtId="49" fontId="24" fillId="35" borderId="12" xfId="0" applyNumberFormat="1" applyFont="1" applyFill="1" applyBorder="1" applyAlignment="1">
      <alignment horizontal="center" vertical="center" wrapText="1"/>
    </xf>
    <xf numFmtId="0" fontId="21" fillId="35" borderId="28" xfId="0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vertical="top" wrapText="1"/>
    </xf>
    <xf numFmtId="49" fontId="18" fillId="0" borderId="28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vertical="top" wrapText="1"/>
    </xf>
    <xf numFmtId="2" fontId="16" fillId="0" borderId="45" xfId="0" applyNumberFormat="1" applyFont="1" applyBorder="1" applyAlignment="1">
      <alignment/>
    </xf>
    <xf numFmtId="2" fontId="16" fillId="0" borderId="47" xfId="0" applyNumberFormat="1" applyFont="1" applyBorder="1" applyAlignment="1">
      <alignment/>
    </xf>
    <xf numFmtId="0" fontId="16" fillId="0" borderId="48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vertical="top" wrapText="1"/>
    </xf>
    <xf numFmtId="49" fontId="33" fillId="0" borderId="45" xfId="0" applyNumberFormat="1" applyFont="1" applyFill="1" applyBorder="1" applyAlignment="1">
      <alignment vertical="top" wrapText="1"/>
    </xf>
    <xf numFmtId="0" fontId="28" fillId="35" borderId="21" xfId="0" applyFont="1" applyFill="1" applyBorder="1" applyAlignment="1">
      <alignment horizontal="center" vertical="center"/>
    </xf>
    <xf numFmtId="209" fontId="16" fillId="0" borderId="12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0" fontId="28" fillId="35" borderId="19" xfId="0" applyFont="1" applyFill="1" applyBorder="1" applyAlignment="1">
      <alignment horizontal="center" vertical="center"/>
    </xf>
    <xf numFmtId="49" fontId="22" fillId="0" borderId="51" xfId="0" applyNumberFormat="1" applyFont="1" applyFill="1" applyBorder="1" applyAlignment="1">
      <alignment vertical="top" wrapText="1"/>
    </xf>
    <xf numFmtId="209" fontId="20" fillId="0" borderId="51" xfId="0" applyNumberFormat="1" applyFont="1" applyBorder="1" applyAlignment="1">
      <alignment/>
    </xf>
    <xf numFmtId="209" fontId="20" fillId="0" borderId="55" xfId="0" applyNumberFormat="1" applyFont="1" applyBorder="1" applyAlignment="1">
      <alignment/>
    </xf>
    <xf numFmtId="49" fontId="34" fillId="0" borderId="20" xfId="0" applyNumberFormat="1" applyFont="1" applyFill="1" applyBorder="1" applyAlignment="1">
      <alignment horizontal="center" vertical="center" wrapText="1"/>
    </xf>
    <xf numFmtId="209" fontId="16" fillId="0" borderId="20" xfId="0" applyNumberFormat="1" applyFont="1" applyBorder="1" applyAlignment="1">
      <alignment horizontal="right" vertical="center"/>
    </xf>
    <xf numFmtId="209" fontId="16" fillId="0" borderId="42" xfId="0" applyNumberFormat="1" applyFont="1" applyBorder="1" applyAlignment="1">
      <alignment horizontal="center" vertical="center"/>
    </xf>
    <xf numFmtId="209" fontId="16" fillId="0" borderId="43" xfId="0" applyNumberFormat="1" applyFont="1" applyBorder="1" applyAlignment="1">
      <alignment horizontal="right" vertical="center"/>
    </xf>
    <xf numFmtId="209" fontId="20" fillId="0" borderId="43" xfId="0" applyNumberFormat="1" applyFont="1" applyBorder="1" applyAlignment="1">
      <alignment/>
    </xf>
    <xf numFmtId="49" fontId="18" fillId="0" borderId="45" xfId="0" applyNumberFormat="1" applyFont="1" applyFill="1" applyBorder="1" applyAlignment="1">
      <alignment vertical="top" wrapText="1"/>
    </xf>
    <xf numFmtId="209" fontId="16" fillId="0" borderId="45" xfId="0" applyNumberFormat="1" applyFont="1" applyBorder="1" applyAlignment="1">
      <alignment/>
    </xf>
    <xf numFmtId="209" fontId="16" fillId="0" borderId="47" xfId="0" applyNumberFormat="1" applyFont="1" applyBorder="1" applyAlignment="1">
      <alignment horizontal="center"/>
    </xf>
    <xf numFmtId="0" fontId="28" fillId="35" borderId="22" xfId="0" applyFont="1" applyFill="1" applyBorder="1" applyAlignment="1">
      <alignment horizontal="center" vertical="center"/>
    </xf>
    <xf numFmtId="49" fontId="11" fillId="35" borderId="24" xfId="0" applyNumberFormat="1" applyFont="1" applyFill="1" applyBorder="1" applyAlignment="1">
      <alignment horizontal="center"/>
    </xf>
    <xf numFmtId="209" fontId="20" fillId="0" borderId="23" xfId="0" applyNumberFormat="1" applyFont="1" applyBorder="1" applyAlignment="1">
      <alignment/>
    </xf>
    <xf numFmtId="209" fontId="20" fillId="0" borderId="25" xfId="0" applyNumberFormat="1" applyFont="1" applyBorder="1" applyAlignment="1">
      <alignment/>
    </xf>
    <xf numFmtId="209" fontId="20" fillId="0" borderId="32" xfId="0" applyNumberFormat="1" applyFont="1" applyBorder="1" applyAlignment="1">
      <alignment/>
    </xf>
    <xf numFmtId="209" fontId="20" fillId="0" borderId="48" xfId="0" applyNumberFormat="1" applyFont="1" applyBorder="1" applyAlignment="1">
      <alignment/>
    </xf>
    <xf numFmtId="0" fontId="24" fillId="35" borderId="45" xfId="0" applyFont="1" applyFill="1" applyBorder="1" applyAlignment="1">
      <alignment horizontal="left" vertical="top" wrapText="1"/>
    </xf>
    <xf numFmtId="209" fontId="16" fillId="0" borderId="48" xfId="0" applyNumberFormat="1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top" wrapText="1"/>
    </xf>
    <xf numFmtId="209" fontId="16" fillId="0" borderId="14" xfId="0" applyNumberFormat="1" applyFont="1" applyBorder="1" applyAlignment="1">
      <alignment horizontal="center"/>
    </xf>
    <xf numFmtId="209" fontId="20" fillId="0" borderId="16" xfId="0" applyNumberFormat="1" applyFont="1" applyBorder="1" applyAlignment="1">
      <alignment/>
    </xf>
    <xf numFmtId="49" fontId="24" fillId="0" borderId="12" xfId="0" applyNumberFormat="1" applyFont="1" applyFill="1" applyBorder="1" applyAlignment="1">
      <alignment wrapText="1"/>
    </xf>
    <xf numFmtId="0" fontId="16" fillId="0" borderId="42" xfId="0" applyFont="1" applyBorder="1" applyAlignment="1">
      <alignment horizontal="center" vertical="center"/>
    </xf>
    <xf numFmtId="2" fontId="20" fillId="0" borderId="16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2" fontId="20" fillId="0" borderId="23" xfId="0" applyNumberFormat="1" applyFont="1" applyBorder="1" applyAlignment="1">
      <alignment/>
    </xf>
    <xf numFmtId="0" fontId="20" fillId="0" borderId="25" xfId="0" applyFont="1" applyBorder="1" applyAlignment="1">
      <alignment/>
    </xf>
    <xf numFmtId="2" fontId="20" fillId="0" borderId="32" xfId="0" applyNumberFormat="1" applyFont="1" applyBorder="1" applyAlignment="1">
      <alignment/>
    </xf>
    <xf numFmtId="49" fontId="18" fillId="0" borderId="46" xfId="0" applyNumberFormat="1" applyFont="1" applyFill="1" applyBorder="1" applyAlignment="1">
      <alignment horizontal="center" vertical="top" wrapText="1"/>
    </xf>
    <xf numFmtId="0" fontId="16" fillId="0" borderId="47" xfId="0" applyFont="1" applyBorder="1" applyAlignment="1">
      <alignment horizontal="center"/>
    </xf>
    <xf numFmtId="0" fontId="20" fillId="0" borderId="48" xfId="0" applyFont="1" applyBorder="1" applyAlignment="1">
      <alignment/>
    </xf>
    <xf numFmtId="0" fontId="20" fillId="0" borderId="42" xfId="0" applyFont="1" applyBorder="1" applyAlignment="1">
      <alignment/>
    </xf>
    <xf numFmtId="0" fontId="18" fillId="0" borderId="28" xfId="0" applyFont="1" applyBorder="1" applyAlignment="1">
      <alignment horizontal="left" vertical="top" wrapText="1"/>
    </xf>
    <xf numFmtId="49" fontId="18" fillId="0" borderId="29" xfId="0" applyNumberFormat="1" applyFont="1" applyFill="1" applyBorder="1" applyAlignment="1">
      <alignment horizontal="center" vertical="top" wrapText="1"/>
    </xf>
    <xf numFmtId="0" fontId="16" fillId="0" borderId="30" xfId="0" applyFont="1" applyBorder="1" applyAlignment="1">
      <alignment horizontal="center"/>
    </xf>
    <xf numFmtId="0" fontId="20" fillId="0" borderId="31" xfId="0" applyFont="1" applyBorder="1" applyAlignment="1">
      <alignment/>
    </xf>
    <xf numFmtId="49" fontId="20" fillId="0" borderId="21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wrapText="1"/>
    </xf>
    <xf numFmtId="49" fontId="20" fillId="35" borderId="13" xfId="0" applyNumberFormat="1" applyFont="1" applyFill="1" applyBorder="1" applyAlignment="1">
      <alignment horizontal="center" wrapText="1"/>
    </xf>
    <xf numFmtId="209" fontId="16" fillId="0" borderId="12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49" fontId="20" fillId="0" borderId="12" xfId="0" applyNumberFormat="1" applyFont="1" applyFill="1" applyBorder="1" applyAlignment="1">
      <alignment wrapText="1"/>
    </xf>
    <xf numFmtId="209" fontId="20" fillId="0" borderId="12" xfId="0" applyNumberFormat="1" applyFont="1" applyBorder="1" applyAlignment="1">
      <alignment/>
    </xf>
    <xf numFmtId="209" fontId="20" fillId="0" borderId="16" xfId="0" applyNumberFormat="1" applyFont="1" applyBorder="1" applyAlignment="1">
      <alignment/>
    </xf>
    <xf numFmtId="49" fontId="20" fillId="0" borderId="21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wrapText="1"/>
    </xf>
    <xf numFmtId="49" fontId="35" fillId="0" borderId="13" xfId="0" applyNumberFormat="1" applyFont="1" applyFill="1" applyBorder="1" applyAlignment="1">
      <alignment horizontal="center" vertical="top" wrapText="1"/>
    </xf>
    <xf numFmtId="209" fontId="19" fillId="0" borderId="12" xfId="0" applyNumberFormat="1" applyFont="1" applyBorder="1" applyAlignment="1">
      <alignment/>
    </xf>
    <xf numFmtId="209" fontId="19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21" xfId="0" applyNumberFormat="1" applyFont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wrapText="1"/>
    </xf>
    <xf numFmtId="49" fontId="35" fillId="0" borderId="13" xfId="0" applyNumberFormat="1" applyFont="1" applyFill="1" applyBorder="1" applyAlignment="1">
      <alignment horizontal="center" wrapText="1"/>
    </xf>
    <xf numFmtId="49" fontId="20" fillId="0" borderId="27" xfId="0" applyNumberFormat="1" applyFont="1" applyBorder="1" applyAlignment="1">
      <alignment horizontal="center" vertical="center"/>
    </xf>
    <xf numFmtId="49" fontId="19" fillId="0" borderId="28" xfId="0" applyNumberFormat="1" applyFont="1" applyFill="1" applyBorder="1" applyAlignment="1">
      <alignment wrapText="1"/>
    </xf>
    <xf numFmtId="49" fontId="35" fillId="0" borderId="29" xfId="0" applyNumberFormat="1" applyFont="1" applyFill="1" applyBorder="1" applyAlignment="1">
      <alignment horizontal="center" vertical="center" wrapText="1"/>
    </xf>
    <xf numFmtId="209" fontId="16" fillId="0" borderId="30" xfId="0" applyNumberFormat="1" applyFont="1" applyBorder="1" applyAlignment="1">
      <alignment/>
    </xf>
    <xf numFmtId="209" fontId="20" fillId="0" borderId="31" xfId="0" applyNumberFormat="1" applyFont="1" applyBorder="1" applyAlignment="1">
      <alignment/>
    </xf>
    <xf numFmtId="0" fontId="21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vertical="top" wrapText="1"/>
    </xf>
    <xf numFmtId="49" fontId="24" fillId="35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35" borderId="0" xfId="0" applyFont="1" applyFill="1" applyBorder="1" applyAlignment="1">
      <alignment wrapText="1"/>
    </xf>
    <xf numFmtId="49" fontId="24" fillId="35" borderId="0" xfId="0" applyNumberFormat="1" applyFont="1" applyFill="1" applyBorder="1" applyAlignment="1">
      <alignment horizontal="center"/>
    </xf>
    <xf numFmtId="209" fontId="20" fillId="0" borderId="0" xfId="0" applyNumberFormat="1" applyFont="1" applyBorder="1" applyAlignment="1">
      <alignment/>
    </xf>
    <xf numFmtId="0" fontId="16" fillId="35" borderId="0" xfId="0" applyFont="1" applyFill="1" applyBorder="1" applyAlignment="1">
      <alignment vertical="center" wrapText="1"/>
    </xf>
    <xf numFmtId="2" fontId="20" fillId="0" borderId="0" xfId="0" applyNumberFormat="1" applyFont="1" applyBorder="1" applyAlignment="1">
      <alignment/>
    </xf>
    <xf numFmtId="0" fontId="19" fillId="35" borderId="0" xfId="0" applyFont="1" applyFill="1" applyBorder="1" applyAlignment="1">
      <alignment wrapText="1"/>
    </xf>
    <xf numFmtId="49" fontId="12" fillId="35" borderId="0" xfId="0" applyNumberFormat="1" applyFont="1" applyFill="1" applyBorder="1" applyAlignment="1">
      <alignment horizontal="center"/>
    </xf>
    <xf numFmtId="0" fontId="20" fillId="35" borderId="0" xfId="0" applyFont="1" applyFill="1" applyBorder="1" applyAlignment="1">
      <alignment wrapText="1"/>
    </xf>
    <xf numFmtId="0" fontId="16" fillId="35" borderId="0" xfId="0" applyFont="1" applyFill="1" applyBorder="1" applyAlignment="1">
      <alignment vertical="top" wrapText="1"/>
    </xf>
    <xf numFmtId="0" fontId="20" fillId="35" borderId="0" xfId="0" applyFont="1" applyFill="1" applyBorder="1" applyAlignment="1">
      <alignment horizontal="left" vertical="top" wrapText="1"/>
    </xf>
    <xf numFmtId="0" fontId="20" fillId="35" borderId="0" xfId="0" applyFont="1" applyFill="1" applyBorder="1" applyAlignment="1">
      <alignment vertical="top" wrapText="1"/>
    </xf>
    <xf numFmtId="49" fontId="24" fillId="35" borderId="0" xfId="0" applyNumberFormat="1" applyFont="1" applyFill="1" applyBorder="1" applyAlignment="1">
      <alignment horizontal="center" vertical="top"/>
    </xf>
    <xf numFmtId="0" fontId="20" fillId="35" borderId="0" xfId="0" applyFont="1" applyFill="1" applyBorder="1" applyAlignment="1">
      <alignment horizontal="left" wrapText="1"/>
    </xf>
    <xf numFmtId="0" fontId="20" fillId="35" borderId="0" xfId="0" applyFont="1" applyFill="1" applyBorder="1" applyAlignment="1">
      <alignment vertical="center" wrapText="1"/>
    </xf>
    <xf numFmtId="49" fontId="24" fillId="35" borderId="0" xfId="0" applyNumberFormat="1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vertical="center" wrapText="1"/>
    </xf>
    <xf numFmtId="0" fontId="19" fillId="35" borderId="0" xfId="0" applyFont="1" applyFill="1" applyBorder="1" applyAlignment="1">
      <alignment vertical="center" wrapText="1"/>
    </xf>
    <xf numFmtId="49" fontId="12" fillId="35" borderId="0" xfId="0" applyNumberFormat="1" applyFont="1" applyFill="1" applyBorder="1" applyAlignment="1">
      <alignment horizontal="center" vertical="center" wrapText="1"/>
    </xf>
    <xf numFmtId="49" fontId="20" fillId="35" borderId="0" xfId="0" applyNumberFormat="1" applyFont="1" applyFill="1" applyBorder="1" applyAlignment="1">
      <alignment wrapText="1"/>
    </xf>
    <xf numFmtId="49" fontId="24" fillId="35" borderId="0" xfId="0" applyNumberFormat="1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vertical="top" wrapText="1"/>
    </xf>
    <xf numFmtId="49" fontId="12" fillId="35" borderId="0" xfId="0" applyNumberFormat="1" applyFont="1" applyFill="1" applyBorder="1" applyAlignment="1">
      <alignment horizontal="center" vertical="top" wrapText="1"/>
    </xf>
    <xf numFmtId="0" fontId="8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 vertical="top"/>
    </xf>
    <xf numFmtId="49" fontId="12" fillId="35" borderId="0" xfId="0" applyNumberFormat="1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0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0" fontId="3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center"/>
    </xf>
    <xf numFmtId="0" fontId="24" fillId="0" borderId="57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0" fontId="28" fillId="36" borderId="54" xfId="0" applyFont="1" applyFill="1" applyBorder="1" applyAlignment="1">
      <alignment horizontal="center" vertical="center" wrapText="1"/>
    </xf>
    <xf numFmtId="49" fontId="9" fillId="36" borderId="58" xfId="0" applyNumberFormat="1" applyFont="1" applyFill="1" applyBorder="1" applyAlignment="1">
      <alignment horizontal="center" vertical="center" wrapText="1"/>
    </xf>
    <xf numFmtId="0" fontId="9" fillId="36" borderId="58" xfId="0" applyNumberFormat="1" applyFont="1" applyFill="1" applyBorder="1" applyAlignment="1">
      <alignment horizontal="center" vertical="center" wrapText="1"/>
    </xf>
    <xf numFmtId="0" fontId="12" fillId="36" borderId="59" xfId="0" applyNumberFormat="1" applyFont="1" applyFill="1" applyBorder="1" applyAlignment="1">
      <alignment horizontal="center" vertical="center" wrapText="1"/>
    </xf>
    <xf numFmtId="0" fontId="6" fillId="36" borderId="20" xfId="0" applyNumberFormat="1" applyFont="1" applyFill="1" applyBorder="1" applyAlignment="1">
      <alignment horizontal="center" vertical="center" wrapText="1" readingOrder="1"/>
    </xf>
    <xf numFmtId="203" fontId="15" fillId="36" borderId="18" xfId="0" applyNumberFormat="1" applyFont="1" applyFill="1" applyBorder="1" applyAlignment="1">
      <alignment horizontal="center" vertical="center" wrapText="1"/>
    </xf>
    <xf numFmtId="212" fontId="27" fillId="0" borderId="0" xfId="0" applyNumberFormat="1" applyFont="1" applyFill="1" applyBorder="1" applyAlignment="1">
      <alignment horizontal="center" vertical="center" wrapText="1"/>
    </xf>
    <xf numFmtId="20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62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 wrapText="1" readingOrder="1"/>
    </xf>
    <xf numFmtId="203" fontId="8" fillId="0" borderId="46" xfId="0" applyNumberFormat="1" applyFont="1" applyFill="1" applyBorder="1" applyAlignment="1">
      <alignment horizontal="center" vertical="center" wrapText="1"/>
    </xf>
    <xf numFmtId="209" fontId="27" fillId="0" borderId="45" xfId="0" applyNumberFormat="1" applyFont="1" applyFill="1" applyBorder="1" applyAlignment="1">
      <alignment vertical="center"/>
    </xf>
    <xf numFmtId="209" fontId="27" fillId="0" borderId="47" xfId="0" applyNumberFormat="1" applyFont="1" applyFill="1" applyBorder="1" applyAlignment="1">
      <alignment vertical="center"/>
    </xf>
    <xf numFmtId="212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horizontal="left" vertical="top" wrapText="1" readingOrder="1"/>
    </xf>
    <xf numFmtId="203" fontId="8" fillId="0" borderId="46" xfId="0" applyNumberFormat="1" applyFont="1" applyFill="1" applyBorder="1" applyAlignment="1">
      <alignment vertical="top" wrapText="1"/>
    </xf>
    <xf numFmtId="209" fontId="27" fillId="0" borderId="45" xfId="0" applyNumberFormat="1" applyFont="1" applyFill="1" applyBorder="1" applyAlignment="1">
      <alignment/>
    </xf>
    <xf numFmtId="209" fontId="27" fillId="0" borderId="47" xfId="0" applyNumberFormat="1" applyFont="1" applyFill="1" applyBorder="1" applyAlignment="1">
      <alignment/>
    </xf>
    <xf numFmtId="0" fontId="27" fillId="0" borderId="48" xfId="0" applyFont="1" applyFill="1" applyBorder="1" applyAlignment="1">
      <alignment/>
    </xf>
    <xf numFmtId="0" fontId="21" fillId="0" borderId="49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top" wrapText="1" readingOrder="1"/>
    </xf>
    <xf numFmtId="0" fontId="15" fillId="0" borderId="13" xfId="0" applyNumberFormat="1" applyFont="1" applyFill="1" applyBorder="1" applyAlignment="1">
      <alignment horizontal="left" vertical="top" wrapText="1" readingOrder="1"/>
    </xf>
    <xf numFmtId="209" fontId="17" fillId="0" borderId="12" xfId="0" applyNumberFormat="1" applyFont="1" applyFill="1" applyBorder="1" applyAlignment="1">
      <alignment/>
    </xf>
    <xf numFmtId="209" fontId="17" fillId="0" borderId="14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49" fontId="21" fillId="0" borderId="47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203" fontId="37" fillId="0" borderId="13" xfId="0" applyNumberFormat="1" applyFont="1" applyFill="1" applyBorder="1" applyAlignment="1">
      <alignment vertical="top" wrapText="1"/>
    </xf>
    <xf numFmtId="209" fontId="27" fillId="0" borderId="12" xfId="0" applyNumberFormat="1" applyFont="1" applyFill="1" applyBorder="1" applyAlignment="1">
      <alignment/>
    </xf>
    <xf numFmtId="209" fontId="27" fillId="0" borderId="14" xfId="0" applyNumberFormat="1" applyFont="1" applyFill="1" applyBorder="1" applyAlignment="1">
      <alignment/>
    </xf>
    <xf numFmtId="209" fontId="27" fillId="0" borderId="16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15" fillId="0" borderId="13" xfId="0" applyNumberFormat="1" applyFont="1" applyFill="1" applyBorder="1" applyAlignment="1">
      <alignment horizontal="justify" vertical="top" wrapText="1" readingOrder="1"/>
    </xf>
    <xf numFmtId="0" fontId="24" fillId="0" borderId="12" xfId="0" applyNumberFormat="1" applyFont="1" applyFill="1" applyBorder="1" applyAlignment="1">
      <alignment vertical="center" wrapText="1" readingOrder="1"/>
    </xf>
    <xf numFmtId="203" fontId="15" fillId="0" borderId="13" xfId="0" applyNumberFormat="1" applyFont="1" applyFill="1" applyBorder="1" applyAlignment="1">
      <alignment vertical="top" wrapText="1"/>
    </xf>
    <xf numFmtId="0" fontId="37" fillId="0" borderId="13" xfId="0" applyFont="1" applyFill="1" applyBorder="1" applyAlignment="1">
      <alignment vertical="top" wrapText="1"/>
    </xf>
    <xf numFmtId="211" fontId="27" fillId="0" borderId="12" xfId="0" applyNumberFormat="1" applyFont="1" applyFill="1" applyBorder="1" applyAlignment="1">
      <alignment/>
    </xf>
    <xf numFmtId="211" fontId="27" fillId="0" borderId="14" xfId="61" applyNumberFormat="1" applyFont="1" applyFill="1" applyBorder="1" applyAlignment="1">
      <alignment/>
    </xf>
    <xf numFmtId="0" fontId="24" fillId="0" borderId="45" xfId="0" applyNumberFormat="1" applyFont="1" applyFill="1" applyBorder="1" applyAlignment="1">
      <alignment horizontal="left" vertical="top" wrapText="1" readingOrder="1"/>
    </xf>
    <xf numFmtId="0" fontId="27" fillId="0" borderId="12" xfId="0" applyFont="1" applyFill="1" applyBorder="1" applyAlignment="1">
      <alignment horizontal="right"/>
    </xf>
    <xf numFmtId="0" fontId="27" fillId="0" borderId="14" xfId="0" applyFont="1" applyFill="1" applyBorder="1" applyAlignment="1">
      <alignment horizontal="right"/>
    </xf>
    <xf numFmtId="0" fontId="21" fillId="0" borderId="4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209" fontId="27" fillId="0" borderId="12" xfId="0" applyNumberFormat="1" applyFont="1" applyFill="1" applyBorder="1" applyAlignment="1">
      <alignment horizontal="right" vertical="center"/>
    </xf>
    <xf numFmtId="209" fontId="27" fillId="0" borderId="14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/>
    </xf>
    <xf numFmtId="0" fontId="27" fillId="0" borderId="47" xfId="0" applyFont="1" applyFill="1" applyBorder="1" applyAlignment="1">
      <alignment/>
    </xf>
    <xf numFmtId="0" fontId="15" fillId="0" borderId="13" xfId="0" applyFont="1" applyFill="1" applyBorder="1" applyAlignment="1">
      <alignment vertical="top" wrapText="1"/>
    </xf>
    <xf numFmtId="209" fontId="17" fillId="0" borderId="12" xfId="0" applyNumberFormat="1" applyFont="1" applyFill="1" applyBorder="1" applyAlignment="1">
      <alignment/>
    </xf>
    <xf numFmtId="209" fontId="17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49" fontId="21" fillId="0" borderId="14" xfId="0" applyNumberFormat="1" applyFont="1" applyFill="1" applyBorder="1" applyAlignment="1">
      <alignment horizontal="center" vertical="center"/>
    </xf>
    <xf numFmtId="209" fontId="27" fillId="0" borderId="16" xfId="0" applyNumberFormat="1" applyFont="1" applyFill="1" applyBorder="1" applyAlignment="1">
      <alignment horizontal="right" vertical="center"/>
    </xf>
    <xf numFmtId="2" fontId="27" fillId="0" borderId="12" xfId="0" applyNumberFormat="1" applyFont="1" applyFill="1" applyBorder="1" applyAlignment="1">
      <alignment/>
    </xf>
    <xf numFmtId="2" fontId="27" fillId="0" borderId="16" xfId="0" applyNumberFormat="1" applyFont="1" applyFill="1" applyBorder="1" applyAlignment="1">
      <alignment/>
    </xf>
    <xf numFmtId="209" fontId="17" fillId="0" borderId="16" xfId="0" applyNumberFormat="1" applyFont="1" applyFill="1" applyBorder="1" applyAlignment="1">
      <alignment/>
    </xf>
    <xf numFmtId="202" fontId="37" fillId="0" borderId="13" xfId="0" applyNumberFormat="1" applyFont="1" applyFill="1" applyBorder="1" applyAlignment="1">
      <alignment vertical="top" wrapText="1"/>
    </xf>
    <xf numFmtId="0" fontId="27" fillId="0" borderId="45" xfId="0" applyFont="1" applyFill="1" applyBorder="1" applyAlignment="1">
      <alignment horizontal="right"/>
    </xf>
    <xf numFmtId="0" fontId="27" fillId="0" borderId="47" xfId="0" applyFont="1" applyFill="1" applyBorder="1" applyAlignment="1">
      <alignment horizontal="right"/>
    </xf>
    <xf numFmtId="209" fontId="27" fillId="0" borderId="12" xfId="0" applyNumberFormat="1" applyFont="1" applyFill="1" applyBorder="1" applyAlignment="1">
      <alignment horizontal="right"/>
    </xf>
    <xf numFmtId="209" fontId="27" fillId="0" borderId="14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right"/>
    </xf>
    <xf numFmtId="209" fontId="27" fillId="0" borderId="16" xfId="0" applyNumberFormat="1" applyFont="1" applyFill="1" applyBorder="1" applyAlignment="1">
      <alignment horizontal="right"/>
    </xf>
    <xf numFmtId="0" fontId="27" fillId="0" borderId="48" xfId="0" applyFont="1" applyFill="1" applyBorder="1" applyAlignment="1">
      <alignment horizontal="right"/>
    </xf>
    <xf numFmtId="2" fontId="27" fillId="0" borderId="14" xfId="0" applyNumberFormat="1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0" fontId="38" fillId="0" borderId="13" xfId="0" applyNumberFormat="1" applyFont="1" applyFill="1" applyBorder="1" applyAlignment="1">
      <alignment horizontal="left" vertical="top" wrapText="1" readingOrder="1"/>
    </xf>
    <xf numFmtId="2" fontId="17" fillId="0" borderId="16" xfId="0" applyNumberFormat="1" applyFont="1" applyFill="1" applyBorder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2" fontId="27" fillId="0" borderId="12" xfId="0" applyNumberFormat="1" applyFont="1" applyFill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2" fontId="27" fillId="0" borderId="16" xfId="0" applyNumberFormat="1" applyFont="1" applyFill="1" applyBorder="1" applyAlignment="1">
      <alignment horizontal="right" vertical="center"/>
    </xf>
    <xf numFmtId="0" fontId="21" fillId="0" borderId="63" xfId="0" applyFont="1" applyFill="1" applyBorder="1" applyAlignment="1">
      <alignment vertical="center"/>
    </xf>
    <xf numFmtId="49" fontId="21" fillId="0" borderId="64" xfId="0" applyNumberFormat="1" applyFont="1" applyFill="1" applyBorder="1" applyAlignment="1">
      <alignment horizontal="center" vertical="center"/>
    </xf>
    <xf numFmtId="49" fontId="21" fillId="0" borderId="65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>
      <alignment horizontal="left" vertical="top" wrapText="1" readingOrder="1"/>
    </xf>
    <xf numFmtId="0" fontId="37" fillId="0" borderId="35" xfId="0" applyFont="1" applyFill="1" applyBorder="1" applyAlignment="1">
      <alignment vertical="top" wrapText="1"/>
    </xf>
    <xf numFmtId="0" fontId="27" fillId="0" borderId="34" xfId="0" applyFont="1" applyFill="1" applyBorder="1" applyAlignment="1">
      <alignment/>
    </xf>
    <xf numFmtId="0" fontId="27" fillId="0" borderId="36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0" fontId="21" fillId="0" borderId="6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right" vertical="center"/>
    </xf>
    <xf numFmtId="209" fontId="27" fillId="0" borderId="45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5" xfId="0" applyNumberFormat="1" applyFont="1" applyFill="1" applyBorder="1" applyAlignment="1">
      <alignment horizontal="center" vertical="top"/>
    </xf>
    <xf numFmtId="0" fontId="21" fillId="0" borderId="66" xfId="0" applyFont="1" applyFill="1" applyBorder="1" applyAlignment="1">
      <alignment vertical="center"/>
    </xf>
    <xf numFmtId="49" fontId="21" fillId="0" borderId="67" xfId="0" applyNumberFormat="1" applyFont="1" applyFill="1" applyBorder="1" applyAlignment="1">
      <alignment horizontal="center" vertical="top"/>
    </xf>
    <xf numFmtId="49" fontId="21" fillId="0" borderId="68" xfId="0" applyNumberFormat="1" applyFont="1" applyFill="1" applyBorder="1" applyAlignment="1">
      <alignment horizontal="center" vertical="top"/>
    </xf>
    <xf numFmtId="0" fontId="24" fillId="0" borderId="28" xfId="0" applyFont="1" applyFill="1" applyBorder="1" applyAlignment="1">
      <alignment horizontal="left" vertical="top" wrapText="1"/>
    </xf>
    <xf numFmtId="0" fontId="37" fillId="0" borderId="29" xfId="0" applyFont="1" applyFill="1" applyBorder="1" applyAlignment="1">
      <alignment vertical="top" wrapText="1"/>
    </xf>
    <xf numFmtId="209" fontId="27" fillId="0" borderId="28" xfId="0" applyNumberFormat="1" applyFont="1" applyFill="1" applyBorder="1" applyAlignment="1">
      <alignment/>
    </xf>
    <xf numFmtId="0" fontId="27" fillId="0" borderId="3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top"/>
    </xf>
    <xf numFmtId="203" fontId="21" fillId="0" borderId="0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 wrapText="1"/>
    </xf>
    <xf numFmtId="202" fontId="21" fillId="0" borderId="0" xfId="0" applyNumberFormat="1" applyFont="1" applyFill="1" applyBorder="1" applyAlignment="1">
      <alignment horizontal="center" vertical="top"/>
    </xf>
    <xf numFmtId="209" fontId="27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202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Continuous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9" fillId="36" borderId="64" xfId="0" applyFont="1" applyFill="1" applyBorder="1" applyAlignment="1" quotePrefix="1">
      <alignment horizontal="center" vertical="center"/>
    </xf>
    <xf numFmtId="49" fontId="6" fillId="36" borderId="69" xfId="0" applyNumberFormat="1" applyFont="1" applyFill="1" applyBorder="1" applyAlignment="1">
      <alignment horizontal="center" vertical="center" wrapText="1"/>
    </xf>
    <xf numFmtId="0" fontId="20" fillId="36" borderId="7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49" fontId="20" fillId="36" borderId="70" xfId="0" applyNumberFormat="1" applyFont="1" applyFill="1" applyBorder="1" applyAlignment="1">
      <alignment horizontal="center" vertical="center"/>
    </xf>
    <xf numFmtId="49" fontId="20" fillId="36" borderId="69" xfId="0" applyNumberFormat="1" applyFont="1" applyFill="1" applyBorder="1" applyAlignment="1">
      <alignment horizontal="center" vertical="center"/>
    </xf>
    <xf numFmtId="0" fontId="16" fillId="0" borderId="64" xfId="0" applyFont="1" applyFill="1" applyBorder="1" applyAlignment="1" quotePrefix="1">
      <alignment horizontal="center" vertical="center"/>
    </xf>
    <xf numFmtId="0" fontId="16" fillId="0" borderId="65" xfId="0" applyFont="1" applyFill="1" applyBorder="1" applyAlignment="1">
      <alignment vertical="center" wrapText="1"/>
    </xf>
    <xf numFmtId="0" fontId="16" fillId="0" borderId="64" xfId="0" applyFont="1" applyFill="1" applyBorder="1" applyAlignment="1">
      <alignment horizontal="center" vertical="center"/>
    </xf>
    <xf numFmtId="2" fontId="16" fillId="0" borderId="64" xfId="0" applyNumberFormat="1" applyFont="1" applyFill="1" applyBorder="1" applyAlignment="1">
      <alignment horizontal="right" vertical="center" wrapText="1"/>
    </xf>
    <xf numFmtId="49" fontId="20" fillId="0" borderId="70" xfId="0" applyNumberFormat="1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vertical="center" wrapText="1"/>
    </xf>
    <xf numFmtId="0" fontId="20" fillId="0" borderId="70" xfId="0" applyFont="1" applyFill="1" applyBorder="1" applyAlignment="1">
      <alignment vertical="center"/>
    </xf>
    <xf numFmtId="2" fontId="16" fillId="0" borderId="7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20" fillId="0" borderId="61" xfId="0" applyFont="1" applyFill="1" applyBorder="1" applyAlignment="1">
      <alignment vertical="center"/>
    </xf>
    <xf numFmtId="2" fontId="16" fillId="0" borderId="61" xfId="0" applyNumberFormat="1" applyFont="1" applyFill="1" applyBorder="1" applyAlignment="1">
      <alignment horizontal="right" vertical="center" wrapText="1"/>
    </xf>
    <xf numFmtId="0" fontId="16" fillId="0" borderId="6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49" fontId="20" fillId="0" borderId="11" xfId="0" applyNumberFormat="1" applyFont="1" applyFill="1" applyBorder="1" applyAlignment="1" quotePrefix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 indent="1"/>
    </xf>
    <xf numFmtId="2" fontId="20" fillId="0" borderId="11" xfId="0" applyNumberFormat="1" applyFont="1" applyFill="1" applyBorder="1" applyAlignment="1">
      <alignment horizontal="right" vertical="center"/>
    </xf>
    <xf numFmtId="2" fontId="20" fillId="0" borderId="70" xfId="0" applyNumberFormat="1" applyFont="1" applyFill="1" applyBorder="1" applyAlignment="1">
      <alignment horizontal="right" vertical="center" wrapText="1"/>
    </xf>
    <xf numFmtId="0" fontId="20" fillId="0" borderId="70" xfId="0" applyFont="1" applyFill="1" applyBorder="1" applyAlignment="1">
      <alignment horizontal="right" vertical="center" wrapText="1"/>
    </xf>
    <xf numFmtId="49" fontId="20" fillId="0" borderId="64" xfId="0" applyNumberFormat="1" applyFont="1" applyFill="1" applyBorder="1" applyAlignment="1" quotePrefix="1">
      <alignment horizontal="center" vertical="center"/>
    </xf>
    <xf numFmtId="0" fontId="20" fillId="0" borderId="64" xfId="0" applyNumberFormat="1" applyFont="1" applyFill="1" applyBorder="1" applyAlignment="1">
      <alignment horizontal="left" vertical="center" wrapText="1" indent="1"/>
    </xf>
    <xf numFmtId="2" fontId="16" fillId="0" borderId="64" xfId="0" applyNumberFormat="1" applyFont="1" applyFill="1" applyBorder="1" applyAlignment="1">
      <alignment horizontal="right" vertical="center"/>
    </xf>
    <xf numFmtId="0" fontId="20" fillId="0" borderId="64" xfId="0" applyFont="1" applyFill="1" applyBorder="1" applyAlignment="1">
      <alignment horizontal="center" vertical="center"/>
    </xf>
    <xf numFmtId="49" fontId="20" fillId="0" borderId="70" xfId="0" applyNumberFormat="1" applyFont="1" applyFill="1" applyBorder="1" applyAlignment="1" quotePrefix="1">
      <alignment horizontal="center" vertical="center"/>
    </xf>
    <xf numFmtId="0" fontId="20" fillId="0" borderId="70" xfId="0" applyNumberFormat="1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vertical="center"/>
    </xf>
    <xf numFmtId="2" fontId="16" fillId="0" borderId="70" xfId="0" applyNumberFormat="1" applyFont="1" applyFill="1" applyBorder="1" applyAlignment="1">
      <alignment horizontal="right" vertical="center"/>
    </xf>
    <xf numFmtId="0" fontId="20" fillId="0" borderId="70" xfId="0" applyFont="1" applyFill="1" applyBorder="1" applyAlignment="1">
      <alignment horizontal="center" vertical="center"/>
    </xf>
    <xf numFmtId="49" fontId="20" fillId="0" borderId="61" xfId="0" applyNumberFormat="1" applyFont="1" applyFill="1" applyBorder="1" applyAlignment="1" quotePrefix="1">
      <alignment horizontal="center" vertical="center"/>
    </xf>
    <xf numFmtId="0" fontId="20" fillId="0" borderId="61" xfId="0" applyNumberFormat="1" applyFont="1" applyFill="1" applyBorder="1" applyAlignment="1">
      <alignment horizontal="left" vertical="center" wrapText="1" indent="1"/>
    </xf>
    <xf numFmtId="0" fontId="16" fillId="0" borderId="61" xfId="0" applyFont="1" applyFill="1" applyBorder="1" applyAlignment="1">
      <alignment vertical="center"/>
    </xf>
    <xf numFmtId="2" fontId="16" fillId="0" borderId="61" xfId="0" applyNumberFormat="1" applyFont="1" applyFill="1" applyBorder="1" applyAlignment="1">
      <alignment horizontal="right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left" vertical="center" wrapText="1" indent="2"/>
    </xf>
    <xf numFmtId="2" fontId="20" fillId="0" borderId="64" xfId="0" applyNumberFormat="1" applyFont="1" applyFill="1" applyBorder="1" applyAlignment="1">
      <alignment horizontal="right" vertical="center"/>
    </xf>
    <xf numFmtId="0" fontId="20" fillId="0" borderId="61" xfId="0" applyFont="1" applyFill="1" applyBorder="1" applyAlignment="1">
      <alignment horizontal="left" vertical="center" wrapText="1" indent="2"/>
    </xf>
    <xf numFmtId="2" fontId="20" fillId="0" borderId="61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 wrapText="1" indent="3"/>
    </xf>
    <xf numFmtId="0" fontId="20" fillId="0" borderId="11" xfId="0" applyFont="1" applyFill="1" applyBorder="1" applyAlignment="1">
      <alignment horizontal="left" vertical="center" wrapText="1" indent="2"/>
    </xf>
    <xf numFmtId="2" fontId="20" fillId="0" borderId="70" xfId="0" applyNumberFormat="1" applyFont="1" applyFill="1" applyBorder="1" applyAlignment="1">
      <alignment horizontal="right" vertical="center"/>
    </xf>
    <xf numFmtId="2" fontId="20" fillId="0" borderId="61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Continuous" vertical="center"/>
    </xf>
    <xf numFmtId="2" fontId="20" fillId="0" borderId="64" xfId="0" applyNumberFormat="1" applyFont="1" applyFill="1" applyBorder="1" applyAlignment="1">
      <alignment horizontal="center" vertical="center"/>
    </xf>
    <xf numFmtId="2" fontId="16" fillId="0" borderId="64" xfId="0" applyNumberFormat="1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vertical="center" wrapText="1"/>
    </xf>
    <xf numFmtId="0" fontId="20" fillId="0" borderId="70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49" fontId="16" fillId="0" borderId="64" xfId="0" applyNumberFormat="1" applyFont="1" applyFill="1" applyBorder="1" applyAlignment="1" quotePrefix="1">
      <alignment horizontal="center" vertical="center"/>
    </xf>
    <xf numFmtId="1" fontId="16" fillId="0" borderId="64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vertical="center"/>
    </xf>
    <xf numFmtId="49" fontId="16" fillId="0" borderId="61" xfId="0" applyNumberFormat="1" applyFont="1" applyFill="1" applyBorder="1" applyAlignment="1" quotePrefix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1" fontId="20" fillId="0" borderId="64" xfId="0" applyNumberFormat="1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vertical="center"/>
    </xf>
    <xf numFmtId="0" fontId="20" fillId="0" borderId="61" xfId="0" applyNumberFormat="1" applyFont="1" applyFill="1" applyBorder="1" applyAlignment="1">
      <alignment horizontal="left" vertical="center" wrapText="1" indent="2"/>
    </xf>
    <xf numFmtId="1" fontId="20" fillId="0" borderId="61" xfId="0" applyNumberFormat="1" applyFont="1" applyFill="1" applyBorder="1" applyAlignment="1">
      <alignment horizontal="center" vertical="center" wrapText="1"/>
    </xf>
    <xf numFmtId="2" fontId="20" fillId="0" borderId="64" xfId="0" applyNumberFormat="1" applyFont="1" applyFill="1" applyBorder="1" applyAlignment="1">
      <alignment horizontal="right"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209" fontId="16" fillId="0" borderId="11" xfId="0" applyNumberFormat="1" applyFont="1" applyFill="1" applyBorder="1" applyAlignment="1">
      <alignment horizontal="center" vertical="center"/>
    </xf>
    <xf numFmtId="2" fontId="20" fillId="0" borderId="64" xfId="0" applyNumberFormat="1" applyFont="1" applyFill="1" applyBorder="1" applyAlignment="1">
      <alignment vertical="center"/>
    </xf>
    <xf numFmtId="2" fontId="20" fillId="0" borderId="70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right" vertical="center"/>
    </xf>
    <xf numFmtId="209" fontId="20" fillId="0" borderId="11" xfId="61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49" fontId="20" fillId="0" borderId="6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209" fontId="16" fillId="0" borderId="64" xfId="0" applyNumberFormat="1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/>
    </xf>
    <xf numFmtId="209" fontId="20" fillId="0" borderId="1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0" fillId="0" borderId="57" xfId="0" applyFont="1" applyFill="1" applyBorder="1" applyAlignment="1">
      <alignment horizontal="center" wrapText="1"/>
    </xf>
    <xf numFmtId="0" fontId="20" fillId="0" borderId="57" xfId="0" applyFont="1" applyFill="1" applyBorder="1" applyAlignment="1">
      <alignment horizontal="center" vertical="top" wrapText="1"/>
    </xf>
    <xf numFmtId="0" fontId="20" fillId="0" borderId="71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vertical="top" wrapText="1"/>
    </xf>
    <xf numFmtId="209" fontId="20" fillId="0" borderId="71" xfId="0" applyNumberFormat="1" applyFont="1" applyFill="1" applyBorder="1" applyAlignment="1">
      <alignment horizontal="center" vertical="center"/>
    </xf>
    <xf numFmtId="209" fontId="20" fillId="0" borderId="71" xfId="0" applyNumberFormat="1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216" fontId="20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center" vertical="top"/>
    </xf>
    <xf numFmtId="49" fontId="20" fillId="0" borderId="0" xfId="0" applyNumberFormat="1" applyFont="1" applyAlignment="1" applyProtection="1">
      <alignment horizontal="center" vertical="top"/>
      <protection locked="0"/>
    </xf>
    <xf numFmtId="49" fontId="24" fillId="0" borderId="0" xfId="0" applyNumberFormat="1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>
      <alignment horizontal="center"/>
    </xf>
    <xf numFmtId="49" fontId="41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4" fillId="0" borderId="0" xfId="0" applyNumberFormat="1" applyFont="1" applyAlignment="1" applyProtection="1">
      <alignment horizontal="center" vertical="top"/>
      <protection locked="0"/>
    </xf>
    <xf numFmtId="0" fontId="45" fillId="0" borderId="0" xfId="0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49" fontId="20" fillId="0" borderId="64" xfId="0" applyNumberFormat="1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left" vertical="center" wrapText="1" indent="2"/>
    </xf>
    <xf numFmtId="212" fontId="8" fillId="36" borderId="42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horizontal="left" vertical="top" wrapText="1" readingOrder="1"/>
    </xf>
    <xf numFmtId="209" fontId="20" fillId="0" borderId="14" xfId="0" applyNumberFormat="1" applyFont="1" applyFill="1" applyBorder="1" applyAlignment="1">
      <alignment horizontal="right" vertical="center" wrapText="1"/>
    </xf>
    <xf numFmtId="209" fontId="20" fillId="0" borderId="16" xfId="0" applyNumberFormat="1" applyFont="1" applyFill="1" applyBorder="1" applyAlignment="1">
      <alignment/>
    </xf>
    <xf numFmtId="209" fontId="20" fillId="0" borderId="12" xfId="0" applyNumberFormat="1" applyFont="1" applyFill="1" applyBorder="1" applyAlignment="1">
      <alignment vertical="center" wrapText="1"/>
    </xf>
    <xf numFmtId="212" fontId="16" fillId="0" borderId="43" xfId="0" applyNumberFormat="1" applyFont="1" applyFill="1" applyBorder="1" applyAlignment="1">
      <alignment/>
    </xf>
    <xf numFmtId="209" fontId="16" fillId="0" borderId="42" xfId="0" applyNumberFormat="1" applyFont="1" applyFill="1" applyBorder="1" applyAlignment="1">
      <alignment/>
    </xf>
    <xf numFmtId="212" fontId="20" fillId="0" borderId="16" xfId="0" applyNumberFormat="1" applyFont="1" applyFill="1" applyBorder="1" applyAlignment="1">
      <alignment/>
    </xf>
    <xf numFmtId="212" fontId="20" fillId="34" borderId="16" xfId="0" applyNumberFormat="1" applyFont="1" applyFill="1" applyBorder="1" applyAlignment="1">
      <alignment/>
    </xf>
    <xf numFmtId="212" fontId="8" fillId="36" borderId="43" xfId="0" applyNumberFormat="1" applyFont="1" applyFill="1" applyBorder="1" applyAlignment="1">
      <alignment/>
    </xf>
    <xf numFmtId="212" fontId="27" fillId="0" borderId="30" xfId="0" applyNumberFormat="1" applyFont="1" applyFill="1" applyBorder="1" applyAlignment="1">
      <alignment/>
    </xf>
    <xf numFmtId="212" fontId="27" fillId="0" borderId="14" xfId="0" applyNumberFormat="1" applyFont="1" applyFill="1" applyBorder="1" applyAlignment="1">
      <alignment horizontal="right" vertical="center"/>
    </xf>
    <xf numFmtId="212" fontId="27" fillId="0" borderId="47" xfId="0" applyNumberFormat="1" applyFont="1" applyFill="1" applyBorder="1" applyAlignment="1">
      <alignment/>
    </xf>
    <xf numFmtId="212" fontId="27" fillId="0" borderId="14" xfId="0" applyNumberFormat="1" applyFont="1" applyFill="1" applyBorder="1" applyAlignment="1">
      <alignment/>
    </xf>
    <xf numFmtId="209" fontId="20" fillId="0" borderId="14" xfId="0" applyNumberFormat="1" applyFont="1" applyFill="1" applyBorder="1" applyAlignment="1">
      <alignment vertical="center" wrapText="1"/>
    </xf>
    <xf numFmtId="0" fontId="20" fillId="0" borderId="72" xfId="33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27" fillId="0" borderId="16" xfId="0" applyNumberFormat="1" applyFont="1" applyFill="1" applyBorder="1" applyAlignment="1">
      <alignment horizontal="right"/>
    </xf>
    <xf numFmtId="212" fontId="6" fillId="36" borderId="42" xfId="0" applyNumberFormat="1" applyFont="1" applyFill="1" applyBorder="1" applyAlignment="1">
      <alignment vertical="center" wrapText="1"/>
    </xf>
    <xf numFmtId="212" fontId="16" fillId="0" borderId="14" xfId="0" applyNumberFormat="1" applyFont="1" applyFill="1" applyBorder="1" applyAlignment="1">
      <alignment/>
    </xf>
    <xf numFmtId="212" fontId="11" fillId="0" borderId="0" xfId="0" applyNumberFormat="1" applyFont="1" applyFill="1" applyBorder="1" applyAlignment="1">
      <alignment horizontal="center" vertical="center"/>
    </xf>
    <xf numFmtId="212" fontId="11" fillId="0" borderId="0" xfId="0" applyNumberFormat="1" applyFont="1" applyFill="1" applyBorder="1" applyAlignment="1">
      <alignment horizontal="center" vertical="center" wrapText="1"/>
    </xf>
    <xf numFmtId="212" fontId="7" fillId="0" borderId="0" xfId="0" applyNumberFormat="1" applyFont="1" applyFill="1" applyBorder="1" applyAlignment="1">
      <alignment horizontal="center" vertical="center" wrapText="1"/>
    </xf>
    <xf numFmtId="212" fontId="16" fillId="33" borderId="0" xfId="0" applyNumberFormat="1" applyFont="1" applyFill="1" applyBorder="1" applyAlignment="1">
      <alignment horizontal="right" vertical="center" wrapText="1"/>
    </xf>
    <xf numFmtId="212" fontId="16" fillId="33" borderId="0" xfId="0" applyNumberFormat="1" applyFont="1" applyFill="1" applyBorder="1" applyAlignment="1">
      <alignment horizontal="right" vertical="center"/>
    </xf>
    <xf numFmtId="212" fontId="16" fillId="0" borderId="0" xfId="0" applyNumberFormat="1" applyFont="1" applyFill="1" applyBorder="1" applyAlignment="1">
      <alignment horizontal="right" vertical="center"/>
    </xf>
    <xf numFmtId="212" fontId="16" fillId="0" borderId="0" xfId="0" applyNumberFormat="1" applyFont="1" applyFill="1" applyBorder="1" applyAlignment="1">
      <alignment horizontal="right"/>
    </xf>
    <xf numFmtId="212" fontId="16" fillId="0" borderId="0" xfId="0" applyNumberFormat="1" applyFont="1" applyFill="1" applyBorder="1" applyAlignment="1">
      <alignment/>
    </xf>
    <xf numFmtId="212" fontId="11" fillId="0" borderId="0" xfId="0" applyNumberFormat="1" applyFont="1" applyFill="1" applyBorder="1" applyAlignment="1">
      <alignment/>
    </xf>
    <xf numFmtId="212" fontId="19" fillId="0" borderId="0" xfId="0" applyNumberFormat="1" applyFont="1" applyFill="1" applyBorder="1" applyAlignment="1">
      <alignment horizontal="right"/>
    </xf>
    <xf numFmtId="0" fontId="40" fillId="0" borderId="0" xfId="0" applyFont="1" applyAlignment="1">
      <alignment horizontal="center"/>
    </xf>
    <xf numFmtId="0" fontId="45" fillId="0" borderId="0" xfId="0" applyFont="1" applyAlignment="1" applyProtection="1">
      <alignment horizontal="center" vertical="top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41" fillId="0" borderId="0" xfId="0" applyNumberFormat="1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2" fontId="16" fillId="0" borderId="64" xfId="0" applyNumberFormat="1" applyFont="1" applyFill="1" applyBorder="1" applyAlignment="1">
      <alignment horizontal="right" vertical="center" wrapText="1"/>
    </xf>
    <xf numFmtId="2" fontId="16" fillId="0" borderId="61" xfId="0" applyNumberFormat="1" applyFont="1" applyFill="1" applyBorder="1" applyAlignment="1">
      <alignment horizontal="right" vertical="center" wrapText="1"/>
    </xf>
    <xf numFmtId="2" fontId="16" fillId="0" borderId="70" xfId="0" applyNumberFormat="1" applyFont="1" applyFill="1" applyBorder="1" applyAlignment="1">
      <alignment horizontal="right" vertical="center" wrapText="1"/>
    </xf>
    <xf numFmtId="2" fontId="16" fillId="0" borderId="64" xfId="0" applyNumberFormat="1" applyFont="1" applyFill="1" applyBorder="1" applyAlignment="1">
      <alignment horizontal="center" vertical="center"/>
    </xf>
    <xf numFmtId="2" fontId="16" fillId="0" borderId="70" xfId="0" applyNumberFormat="1" applyFont="1" applyFill="1" applyBorder="1" applyAlignment="1">
      <alignment horizontal="center" vertical="center"/>
    </xf>
    <xf numFmtId="2" fontId="16" fillId="0" borderId="61" xfId="0" applyNumberFormat="1" applyFont="1" applyFill="1" applyBorder="1" applyAlignment="1">
      <alignment horizontal="center" vertical="center"/>
    </xf>
    <xf numFmtId="209" fontId="6" fillId="36" borderId="64" xfId="0" applyNumberFormat="1" applyFont="1" applyFill="1" applyBorder="1" applyAlignment="1">
      <alignment horizontal="center" vertical="center" wrapText="1"/>
    </xf>
    <xf numFmtId="209" fontId="6" fillId="36" borderId="61" xfId="0" applyNumberFormat="1" applyFont="1" applyFill="1" applyBorder="1" applyAlignment="1">
      <alignment horizontal="center" vertical="center" wrapText="1"/>
    </xf>
    <xf numFmtId="209" fontId="6" fillId="36" borderId="64" xfId="0" applyNumberFormat="1" applyFont="1" applyFill="1" applyBorder="1" applyAlignment="1">
      <alignment horizontal="right" vertical="center" wrapText="1"/>
    </xf>
    <xf numFmtId="209" fontId="6" fillId="36" borderId="6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64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203" fontId="19" fillId="0" borderId="73" xfId="0" applyNumberFormat="1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203" fontId="19" fillId="0" borderId="75" xfId="0" applyNumberFormat="1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>
      <alignment horizontal="left" vertical="center" wrapText="1" readingOrder="1"/>
    </xf>
    <xf numFmtId="0" fontId="24" fillId="0" borderId="45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1" fillId="0" borderId="52" xfId="0" applyFont="1" applyFill="1" applyBorder="1" applyAlignment="1">
      <alignment horizontal="center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 readingOrder="1"/>
    </xf>
    <xf numFmtId="0" fontId="16" fillId="0" borderId="28" xfId="0" applyNumberFormat="1" applyFont="1" applyFill="1" applyBorder="1" applyAlignment="1">
      <alignment horizontal="center" vertical="center" wrapText="1" readingOrder="1"/>
    </xf>
    <xf numFmtId="203" fontId="15" fillId="0" borderId="24" xfId="0" applyNumberFormat="1" applyFont="1" applyFill="1" applyBorder="1" applyAlignment="1">
      <alignment horizontal="center" vertical="center" wrapText="1"/>
    </xf>
    <xf numFmtId="203" fontId="15" fillId="0" borderId="29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6" fillId="35" borderId="53" xfId="0" applyFont="1" applyFill="1" applyBorder="1" applyAlignment="1">
      <alignment horizontal="center" vertical="center" wrapText="1"/>
    </xf>
    <xf numFmtId="0" fontId="16" fillId="35" borderId="51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53" xfId="0" applyFont="1" applyBorder="1" applyAlignment="1">
      <alignment horizontal="center" vertical="center" wrapText="1"/>
    </xf>
    <xf numFmtId="0" fontId="20" fillId="0" borderId="51" xfId="0" applyFont="1" applyBorder="1" applyAlignment="1">
      <alignment/>
    </xf>
    <xf numFmtId="0" fontId="7" fillId="0" borderId="5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1" fillId="0" borderId="11" xfId="0" applyNumberFormat="1" applyFont="1" applyFill="1" applyBorder="1" applyAlignment="1">
      <alignment horizontal="center" vertical="center" wrapText="1"/>
    </xf>
    <xf numFmtId="212" fontId="11" fillId="0" borderId="11" xfId="0" applyNumberFormat="1" applyFont="1" applyBorder="1" applyAlignment="1">
      <alignment horizontal="center" vertical="center"/>
    </xf>
    <xf numFmtId="212" fontId="11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03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 readingOrder="1"/>
    </xf>
    <xf numFmtId="203" fontId="1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03" fontId="9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</xdr:row>
      <xdr:rowOff>66675</xdr:rowOff>
    </xdr:from>
    <xdr:to>
      <xdr:col>8</xdr:col>
      <xdr:colOff>561975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3914775" y="533400"/>
          <a:ext cx="13716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20">
        <row r="36">
          <cell r="C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20">
        <row r="26">
          <cell r="S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QKAG"/>
      <sheetName val="Ekamutner"/>
      <sheetName val="2020"/>
      <sheetName val="Partq 01,01,2019"/>
    </sheetNames>
    <sheetDataSet>
      <sheetData sheetId="19">
        <row r="21">
          <cell r="C21">
            <v>21591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Ekamutner"/>
      <sheetName val="Բյուջե-2022"/>
      <sheetName val="Partqer"/>
      <sheetName val="Barsamyan"/>
      <sheetName val="Balbabyan"/>
    </sheetNames>
    <sheetDataSet>
      <sheetData sheetId="16">
        <row r="21">
          <cell r="C21">
            <v>200</v>
          </cell>
        </row>
        <row r="25">
          <cell r="C25">
            <v>450</v>
          </cell>
        </row>
        <row r="26">
          <cell r="C26">
            <v>100</v>
          </cell>
        </row>
        <row r="27">
          <cell r="C27">
            <v>100</v>
          </cell>
        </row>
        <row r="56">
          <cell r="C56">
            <v>387</v>
          </cell>
        </row>
      </sheetData>
      <sheetData sheetId="17">
        <row r="5">
          <cell r="F5">
            <v>85900</v>
          </cell>
        </row>
        <row r="6">
          <cell r="C6">
            <v>8000</v>
          </cell>
        </row>
        <row r="7">
          <cell r="C7">
            <v>2000</v>
          </cell>
        </row>
        <row r="8">
          <cell r="C8">
            <v>6000</v>
          </cell>
        </row>
        <row r="9">
          <cell r="C9">
            <v>800</v>
          </cell>
        </row>
        <row r="10">
          <cell r="C10">
            <v>1000</v>
          </cell>
        </row>
        <row r="11">
          <cell r="C11">
            <v>200</v>
          </cell>
        </row>
        <row r="24">
          <cell r="F24">
            <v>18500</v>
          </cell>
        </row>
        <row r="33">
          <cell r="F33">
            <v>165480</v>
          </cell>
        </row>
        <row r="46">
          <cell r="F46">
            <v>14390</v>
          </cell>
        </row>
        <row r="48">
          <cell r="F48">
            <v>1000</v>
          </cell>
        </row>
        <row r="49">
          <cell r="F49">
            <v>50</v>
          </cell>
        </row>
        <row r="50">
          <cell r="F50">
            <v>50</v>
          </cell>
        </row>
        <row r="51">
          <cell r="F51">
            <v>7200</v>
          </cell>
        </row>
        <row r="52">
          <cell r="F52">
            <v>240</v>
          </cell>
        </row>
        <row r="53">
          <cell r="F53">
            <v>2000</v>
          </cell>
        </row>
        <row r="54">
          <cell r="F54">
            <v>200</v>
          </cell>
        </row>
        <row r="55">
          <cell r="F55">
            <v>1500</v>
          </cell>
        </row>
        <row r="56">
          <cell r="F56">
            <v>200</v>
          </cell>
        </row>
        <row r="57">
          <cell r="F57">
            <v>1200</v>
          </cell>
        </row>
        <row r="58">
          <cell r="F58">
            <v>750</v>
          </cell>
        </row>
        <row r="61">
          <cell r="F61">
            <v>2500</v>
          </cell>
        </row>
        <row r="63">
          <cell r="F63">
            <v>3500</v>
          </cell>
        </row>
        <row r="65">
          <cell r="F65">
            <v>810273.2</v>
          </cell>
        </row>
        <row r="67">
          <cell r="F67">
            <v>7190</v>
          </cell>
        </row>
        <row r="69">
          <cell r="F69">
            <v>15049</v>
          </cell>
        </row>
        <row r="70">
          <cell r="F70">
            <v>26744</v>
          </cell>
        </row>
        <row r="82">
          <cell r="F82">
            <v>3500</v>
          </cell>
        </row>
        <row r="83">
          <cell r="F83">
            <v>160</v>
          </cell>
        </row>
        <row r="84">
          <cell r="F84">
            <v>84</v>
          </cell>
        </row>
        <row r="86">
          <cell r="F86">
            <v>0</v>
          </cell>
        </row>
        <row r="88">
          <cell r="F88">
            <v>69000</v>
          </cell>
        </row>
        <row r="89">
          <cell r="F89">
            <v>76000</v>
          </cell>
        </row>
        <row r="90">
          <cell r="F90">
            <v>41337.8</v>
          </cell>
        </row>
        <row r="91">
          <cell r="F91">
            <v>400</v>
          </cell>
        </row>
        <row r="92">
          <cell r="F92">
            <v>4500</v>
          </cell>
        </row>
        <row r="93">
          <cell r="F93">
            <v>2000</v>
          </cell>
        </row>
        <row r="94">
          <cell r="F94">
            <v>21285</v>
          </cell>
        </row>
        <row r="96">
          <cell r="F96">
            <v>1000</v>
          </cell>
        </row>
        <row r="106">
          <cell r="F106">
            <v>95222</v>
          </cell>
        </row>
      </sheetData>
      <sheetData sheetId="18">
        <row r="7">
          <cell r="C7">
            <v>2040</v>
          </cell>
        </row>
        <row r="8">
          <cell r="C8">
            <v>33636</v>
          </cell>
        </row>
        <row r="9">
          <cell r="C9">
            <v>87063</v>
          </cell>
        </row>
        <row r="10">
          <cell r="C10">
            <v>38960</v>
          </cell>
        </row>
        <row r="11">
          <cell r="C11">
            <v>37023</v>
          </cell>
        </row>
        <row r="12">
          <cell r="C12">
            <v>81880</v>
          </cell>
        </row>
        <row r="13">
          <cell r="C13">
            <v>26113</v>
          </cell>
        </row>
        <row r="14">
          <cell r="C14">
            <v>26479</v>
          </cell>
        </row>
        <row r="15">
          <cell r="C15">
            <v>32392</v>
          </cell>
        </row>
        <row r="16">
          <cell r="C16">
            <v>22680</v>
          </cell>
        </row>
        <row r="17">
          <cell r="C17">
            <v>59025</v>
          </cell>
        </row>
        <row r="18">
          <cell r="C18">
            <v>89661</v>
          </cell>
        </row>
        <row r="19">
          <cell r="C19">
            <v>90061</v>
          </cell>
        </row>
        <row r="20">
          <cell r="C20">
            <v>20566</v>
          </cell>
        </row>
        <row r="21">
          <cell r="C21">
            <v>23560</v>
          </cell>
        </row>
        <row r="23">
          <cell r="C23">
            <v>85708</v>
          </cell>
        </row>
        <row r="24">
          <cell r="C24">
            <v>756847</v>
          </cell>
        </row>
        <row r="25">
          <cell r="C25">
            <v>300762.8</v>
          </cell>
          <cell r="E25">
            <v>215211</v>
          </cell>
          <cell r="F25">
            <v>40000</v>
          </cell>
          <cell r="I25">
            <v>22100</v>
          </cell>
          <cell r="J25">
            <v>1000</v>
          </cell>
          <cell r="L25">
            <v>800</v>
          </cell>
          <cell r="M25">
            <v>120</v>
          </cell>
          <cell r="N25">
            <v>1883</v>
          </cell>
          <cell r="P25">
            <v>300</v>
          </cell>
          <cell r="Q25">
            <v>17</v>
          </cell>
          <cell r="R25">
            <v>500</v>
          </cell>
          <cell r="W25">
            <v>185</v>
          </cell>
          <cell r="X25">
            <v>960</v>
          </cell>
          <cell r="AC25">
            <v>300</v>
          </cell>
          <cell r="AE25">
            <v>2000</v>
          </cell>
          <cell r="AF25">
            <v>1500</v>
          </cell>
          <cell r="AG25">
            <v>900</v>
          </cell>
          <cell r="AH25">
            <v>10920</v>
          </cell>
          <cell r="AJ25">
            <v>1000</v>
          </cell>
          <cell r="AQ25">
            <v>500</v>
          </cell>
          <cell r="AS25">
            <v>244.8</v>
          </cell>
          <cell r="AT25">
            <v>172</v>
          </cell>
          <cell r="BD25">
            <v>2690</v>
          </cell>
          <cell r="BI25">
            <v>150</v>
          </cell>
        </row>
        <row r="26">
          <cell r="C26">
            <v>330</v>
          </cell>
          <cell r="AC26">
            <v>300</v>
          </cell>
          <cell r="AH26">
            <v>30</v>
          </cell>
          <cell r="BC26">
            <v>18393</v>
          </cell>
          <cell r="BD26">
            <v>3033</v>
          </cell>
          <cell r="BE26">
            <v>50</v>
          </cell>
        </row>
        <row r="27">
          <cell r="C27">
            <v>302.4</v>
          </cell>
          <cell r="S27">
            <v>302.4</v>
          </cell>
        </row>
        <row r="28">
          <cell r="C28">
            <v>14705</v>
          </cell>
          <cell r="W28">
            <v>600</v>
          </cell>
          <cell r="Y28">
            <v>500</v>
          </cell>
          <cell r="AC28">
            <v>7060</v>
          </cell>
          <cell r="AT28">
            <v>5400</v>
          </cell>
          <cell r="AX28">
            <v>20000</v>
          </cell>
          <cell r="AY28">
            <v>22200</v>
          </cell>
          <cell r="BD28">
            <v>1757</v>
          </cell>
          <cell r="BH28">
            <v>1145</v>
          </cell>
        </row>
        <row r="30">
          <cell r="BB30">
            <v>15049</v>
          </cell>
        </row>
        <row r="31">
          <cell r="AD31">
            <v>42830</v>
          </cell>
          <cell r="BC31">
            <v>100339.868</v>
          </cell>
        </row>
        <row r="32">
          <cell r="C32">
            <v>172182.39</v>
          </cell>
          <cell r="K32">
            <v>172182.39</v>
          </cell>
        </row>
        <row r="34">
          <cell r="BD34">
            <v>400</v>
          </cell>
        </row>
        <row r="35">
          <cell r="C35">
            <v>6083</v>
          </cell>
          <cell r="AC35">
            <v>6083</v>
          </cell>
          <cell r="BE35">
            <v>13000</v>
          </cell>
        </row>
        <row r="36">
          <cell r="C36">
            <v>11000</v>
          </cell>
          <cell r="AA36">
            <v>9000</v>
          </cell>
          <cell r="AM36">
            <v>2000</v>
          </cell>
          <cell r="BD36">
            <v>850</v>
          </cell>
        </row>
        <row r="37">
          <cell r="AR37">
            <v>600</v>
          </cell>
        </row>
        <row r="38">
          <cell r="AC38">
            <v>387</v>
          </cell>
          <cell r="AX38">
            <v>2800</v>
          </cell>
        </row>
        <row r="39">
          <cell r="AX39">
            <v>9436</v>
          </cell>
        </row>
        <row r="40">
          <cell r="C40">
            <v>5000</v>
          </cell>
          <cell r="AQ40">
            <v>5000</v>
          </cell>
        </row>
        <row r="41">
          <cell r="C41">
            <v>20000</v>
          </cell>
          <cell r="AQ41">
            <v>20000</v>
          </cell>
        </row>
        <row r="42">
          <cell r="AP42">
            <v>3041.777</v>
          </cell>
        </row>
        <row r="43">
          <cell r="C43">
            <v>16580.795</v>
          </cell>
          <cell r="AV43">
            <v>16580.795</v>
          </cell>
          <cell r="AW43">
            <v>4514.7</v>
          </cell>
        </row>
        <row r="44">
          <cell r="E44">
            <v>215211</v>
          </cell>
          <cell r="F44">
            <v>40000</v>
          </cell>
          <cell r="I44">
            <v>22100</v>
          </cell>
          <cell r="J44">
            <v>1000</v>
          </cell>
          <cell r="K44">
            <v>172182.39</v>
          </cell>
          <cell r="L44">
            <v>800</v>
          </cell>
          <cell r="M44">
            <v>120</v>
          </cell>
          <cell r="N44">
            <v>1883</v>
          </cell>
          <cell r="P44">
            <v>300</v>
          </cell>
          <cell r="Q44">
            <v>17</v>
          </cell>
          <cell r="R44">
            <v>500</v>
          </cell>
          <cell r="S44">
            <v>302.4</v>
          </cell>
          <cell r="W44">
            <v>785</v>
          </cell>
          <cell r="X44">
            <v>960</v>
          </cell>
          <cell r="Y44">
            <v>500</v>
          </cell>
          <cell r="AA44">
            <v>9400</v>
          </cell>
          <cell r="AC44">
            <v>14130</v>
          </cell>
          <cell r="AE44">
            <v>2000</v>
          </cell>
          <cell r="AF44">
            <v>1500</v>
          </cell>
          <cell r="AG44">
            <v>900</v>
          </cell>
          <cell r="AH44">
            <v>10950</v>
          </cell>
          <cell r="AJ44">
            <v>1000</v>
          </cell>
          <cell r="AM44">
            <v>2450</v>
          </cell>
          <cell r="AQ44">
            <v>25500</v>
          </cell>
          <cell r="AR44">
            <v>600</v>
          </cell>
          <cell r="AS44">
            <v>244.8</v>
          </cell>
          <cell r="AT44">
            <v>5572</v>
          </cell>
          <cell r="AX44">
            <v>32236</v>
          </cell>
          <cell r="AY44">
            <v>22200</v>
          </cell>
          <cell r="BB44">
            <v>15049</v>
          </cell>
          <cell r="BC44">
            <v>118732.868</v>
          </cell>
          <cell r="BD44">
            <v>8730</v>
          </cell>
          <cell r="BE44">
            <v>13050</v>
          </cell>
          <cell r="BH44">
            <v>1145</v>
          </cell>
          <cell r="BI44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3">
      <selection activeCell="L12" sqref="L12"/>
    </sheetView>
  </sheetViews>
  <sheetFormatPr defaultColWidth="8.8515625" defaultRowHeight="12.75"/>
  <cols>
    <col min="1" max="16384" width="8.8515625" style="191" customWidth="1"/>
  </cols>
  <sheetData>
    <row r="1" spans="1:9" ht="36.75" customHeight="1">
      <c r="A1" s="714"/>
      <c r="B1" s="715"/>
      <c r="C1" s="716"/>
      <c r="D1" s="717"/>
      <c r="E1" s="718"/>
      <c r="F1" s="718"/>
      <c r="G1" s="718"/>
      <c r="H1" s="759" t="s">
        <v>1000</v>
      </c>
      <c r="I1" s="759"/>
    </row>
    <row r="2" spans="1:9" ht="36.75" customHeight="1">
      <c r="A2" s="714"/>
      <c r="B2" s="715"/>
      <c r="C2" s="716"/>
      <c r="D2" s="717"/>
      <c r="E2" s="718"/>
      <c r="F2" s="718"/>
      <c r="G2" s="718"/>
      <c r="H2" s="719"/>
      <c r="I2" s="719"/>
    </row>
    <row r="3" spans="1:9" ht="18">
      <c r="A3" s="763" t="s">
        <v>838</v>
      </c>
      <c r="B3" s="763"/>
      <c r="C3" s="763"/>
      <c r="D3" s="763"/>
      <c r="E3" s="763"/>
      <c r="F3" s="763"/>
      <c r="G3" s="763"/>
      <c r="H3" s="763"/>
      <c r="I3" s="763"/>
    </row>
    <row r="4" spans="1:7" ht="18">
      <c r="A4" s="715"/>
      <c r="B4" s="715"/>
      <c r="C4" s="720"/>
      <c r="D4" s="717"/>
      <c r="E4" s="718"/>
      <c r="F4" s="718"/>
      <c r="G4" s="718"/>
    </row>
    <row r="5" spans="1:9" ht="22.5">
      <c r="A5" s="764" t="s">
        <v>1095</v>
      </c>
      <c r="B5" s="764"/>
      <c r="C5" s="764"/>
      <c r="D5" s="764"/>
      <c r="E5" s="764"/>
      <c r="F5" s="764"/>
      <c r="G5" s="764"/>
      <c r="H5" s="764"/>
      <c r="I5" s="764"/>
    </row>
    <row r="6" spans="1:7" ht="99.75" customHeight="1">
      <c r="A6" s="715"/>
      <c r="B6" s="715"/>
      <c r="C6" s="721"/>
      <c r="D6" s="717"/>
      <c r="E6" s="718"/>
      <c r="F6" s="718"/>
      <c r="G6" s="718"/>
    </row>
    <row r="7" spans="1:9" ht="37.5">
      <c r="A7" s="765" t="s">
        <v>1098</v>
      </c>
      <c r="B7" s="765"/>
      <c r="C7" s="765"/>
      <c r="D7" s="765"/>
      <c r="E7" s="765"/>
      <c r="F7" s="765"/>
      <c r="G7" s="765"/>
      <c r="H7" s="765"/>
      <c r="I7" s="765"/>
    </row>
    <row r="8" spans="1:7" ht="114.75" customHeight="1">
      <c r="A8" s="715"/>
      <c r="B8" s="715"/>
      <c r="C8" s="722"/>
      <c r="D8" s="717"/>
      <c r="E8" s="718"/>
      <c r="F8" s="718"/>
      <c r="G8" s="718"/>
    </row>
    <row r="9" spans="1:9" ht="27.75" customHeight="1">
      <c r="A9" s="760" t="s">
        <v>1096</v>
      </c>
      <c r="B9" s="760"/>
      <c r="C9" s="760"/>
      <c r="D9" s="760"/>
      <c r="E9" s="760"/>
      <c r="F9" s="760"/>
      <c r="G9" s="760"/>
      <c r="H9" s="760"/>
      <c r="I9" s="760"/>
    </row>
    <row r="10" spans="1:9" ht="21" customHeight="1">
      <c r="A10" s="760" t="s">
        <v>1101</v>
      </c>
      <c r="B10" s="760"/>
      <c r="C10" s="760"/>
      <c r="D10" s="760"/>
      <c r="E10" s="760"/>
      <c r="F10" s="760"/>
      <c r="G10" s="760"/>
      <c r="H10" s="760"/>
      <c r="I10" s="760"/>
    </row>
    <row r="11" spans="1:7" ht="48.75" customHeight="1">
      <c r="A11" s="715"/>
      <c r="B11" s="715"/>
      <c r="C11" s="718"/>
      <c r="D11" s="717"/>
      <c r="E11" s="718"/>
      <c r="F11" s="718"/>
      <c r="G11" s="718"/>
    </row>
    <row r="12" spans="1:7" ht="18">
      <c r="A12" s="723"/>
      <c r="B12" s="723"/>
      <c r="C12" s="723"/>
      <c r="D12" s="723"/>
      <c r="E12" s="723"/>
      <c r="F12" s="723"/>
      <c r="G12" s="723"/>
    </row>
    <row r="13" spans="1:7" ht="18">
      <c r="A13" s="723"/>
      <c r="B13" s="723"/>
      <c r="C13" s="723"/>
      <c r="D13" s="723"/>
      <c r="E13" s="723"/>
      <c r="F13" s="723"/>
      <c r="G13" s="723"/>
    </row>
    <row r="14" spans="1:7" ht="12.75">
      <c r="A14" s="715"/>
      <c r="B14" s="715"/>
      <c r="C14" s="716"/>
      <c r="D14" s="717"/>
      <c r="E14" s="718"/>
      <c r="F14" s="718"/>
      <c r="G14" s="718"/>
    </row>
    <row r="15" spans="1:9" ht="15.75">
      <c r="A15" s="761" t="s">
        <v>923</v>
      </c>
      <c r="B15" s="761"/>
      <c r="C15" s="761"/>
      <c r="D15" s="761"/>
      <c r="E15" s="761"/>
      <c r="F15" s="761"/>
      <c r="G15" s="761"/>
      <c r="H15" s="761"/>
      <c r="I15" s="761"/>
    </row>
    <row r="16" spans="1:7" ht="93" customHeight="1">
      <c r="A16" s="715"/>
      <c r="B16" s="715"/>
      <c r="C16" s="724"/>
      <c r="D16" s="717"/>
      <c r="E16" s="718"/>
      <c r="F16" s="718"/>
      <c r="G16" s="718"/>
    </row>
    <row r="17" spans="1:9" ht="18">
      <c r="A17" s="762" t="s">
        <v>1097</v>
      </c>
      <c r="B17" s="762"/>
      <c r="C17" s="762"/>
      <c r="D17" s="762"/>
      <c r="E17" s="762"/>
      <c r="F17" s="762"/>
      <c r="G17" s="762"/>
      <c r="H17" s="762"/>
      <c r="I17" s="762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zoomScale="140" zoomScaleNormal="140" workbookViewId="0" topLeftCell="A1">
      <pane xSplit="3" ySplit="9" topLeftCell="D1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27" sqref="D127"/>
    </sheetView>
  </sheetViews>
  <sheetFormatPr defaultColWidth="9.140625" defaultRowHeight="12.75"/>
  <cols>
    <col min="1" max="1" width="6.421875" style="617" customWidth="1"/>
    <col min="2" max="2" width="53.7109375" style="617" customWidth="1"/>
    <col min="3" max="3" width="9.28125" style="617" customWidth="1"/>
    <col min="4" max="4" width="13.140625" style="617" customWidth="1"/>
    <col min="5" max="5" width="13.7109375" style="617" customWidth="1"/>
    <col min="6" max="6" width="10.421875" style="617" customWidth="1"/>
    <col min="7" max="7" width="9.8515625" style="617" bestFit="1" customWidth="1"/>
    <col min="8" max="8" width="11.140625" style="617" bestFit="1" customWidth="1"/>
    <col min="9" max="16384" width="9.140625" style="617" customWidth="1"/>
  </cols>
  <sheetData>
    <row r="1" spans="1:6" s="77" customFormat="1" ht="18">
      <c r="A1" s="780" t="s">
        <v>261</v>
      </c>
      <c r="B1" s="780"/>
      <c r="C1" s="780"/>
      <c r="D1" s="780"/>
      <c r="E1" s="780"/>
      <c r="F1" s="780"/>
    </row>
    <row r="2" spans="1:6" s="613" customFormat="1" ht="15.75">
      <c r="A2" s="781" t="s">
        <v>16</v>
      </c>
      <c r="B2" s="781"/>
      <c r="C2" s="781"/>
      <c r="D2" s="781"/>
      <c r="E2" s="781"/>
      <c r="F2" s="781"/>
    </row>
    <row r="3" spans="1:4" s="77" customFormat="1" ht="12.75">
      <c r="A3" s="189"/>
      <c r="B3" s="614"/>
      <c r="C3" s="615"/>
      <c r="D3" s="614"/>
    </row>
    <row r="4" spans="1:6" ht="12.75">
      <c r="A4" s="616"/>
      <c r="B4" s="616"/>
      <c r="C4" s="616"/>
      <c r="F4" s="618" t="s">
        <v>529</v>
      </c>
    </row>
    <row r="5" spans="1:6" ht="12.75">
      <c r="A5" s="782" t="s">
        <v>300</v>
      </c>
      <c r="B5" s="782" t="s">
        <v>787</v>
      </c>
      <c r="C5" s="782" t="s">
        <v>299</v>
      </c>
      <c r="D5" s="782" t="s">
        <v>310</v>
      </c>
      <c r="E5" s="619" t="s">
        <v>258</v>
      </c>
      <c r="F5" s="619"/>
    </row>
    <row r="6" spans="1:6" ht="25.5">
      <c r="A6" s="783"/>
      <c r="B6" s="783"/>
      <c r="C6" s="783"/>
      <c r="D6" s="783"/>
      <c r="E6" s="620" t="s">
        <v>301</v>
      </c>
      <c r="F6" s="620" t="s">
        <v>302</v>
      </c>
    </row>
    <row r="7" spans="1:6" s="616" customFormat="1" ht="12.75">
      <c r="A7" s="621">
        <v>1</v>
      </c>
      <c r="B7" s="620">
        <v>2</v>
      </c>
      <c r="C7" s="622">
        <v>3</v>
      </c>
      <c r="D7" s="622">
        <v>4</v>
      </c>
      <c r="E7" s="622">
        <v>5</v>
      </c>
      <c r="F7" s="620">
        <v>6</v>
      </c>
    </row>
    <row r="8" spans="1:6" s="626" customFormat="1" ht="12" customHeight="1">
      <c r="A8" s="623" t="s">
        <v>525</v>
      </c>
      <c r="B8" s="624" t="s">
        <v>1094</v>
      </c>
      <c r="C8" s="625"/>
      <c r="D8" s="778">
        <f>E8+F8</f>
        <v>1365049</v>
      </c>
      <c r="E8" s="778">
        <f>E10+E91</f>
        <v>1350000</v>
      </c>
      <c r="F8" s="776">
        <f>F86</f>
        <v>15049</v>
      </c>
    </row>
    <row r="9" spans="1:6" ht="12.75">
      <c r="A9" s="627"/>
      <c r="B9" s="628" t="s">
        <v>788</v>
      </c>
      <c r="C9" s="625"/>
      <c r="D9" s="779"/>
      <c r="E9" s="779"/>
      <c r="F9" s="777"/>
    </row>
    <row r="10" spans="1:6" ht="12" customHeight="1">
      <c r="A10" s="629" t="s">
        <v>526</v>
      </c>
      <c r="B10" s="630" t="s">
        <v>789</v>
      </c>
      <c r="C10" s="631">
        <v>7100</v>
      </c>
      <c r="D10" s="770">
        <f>E10</f>
        <v>1107733.2</v>
      </c>
      <c r="E10" s="770">
        <f>E13+E18+E21+E45+E61</f>
        <v>1107733.2</v>
      </c>
      <c r="F10" s="631" t="s">
        <v>534</v>
      </c>
    </row>
    <row r="11" spans="1:6" s="637" customFormat="1" ht="12.75" customHeight="1">
      <c r="A11" s="633"/>
      <c r="B11" s="634" t="s">
        <v>17</v>
      </c>
      <c r="C11" s="635"/>
      <c r="D11" s="772"/>
      <c r="E11" s="772"/>
      <c r="F11" s="635"/>
    </row>
    <row r="12" spans="1:6" ht="12.75">
      <c r="A12" s="633"/>
      <c r="B12" s="634" t="s">
        <v>880</v>
      </c>
      <c r="C12" s="638"/>
      <c r="D12" s="771"/>
      <c r="E12" s="771"/>
      <c r="F12" s="635"/>
    </row>
    <row r="13" spans="1:6" s="637" customFormat="1" ht="12.75">
      <c r="A13" s="629" t="s">
        <v>328</v>
      </c>
      <c r="B13" s="640" t="s">
        <v>879</v>
      </c>
      <c r="C13" s="641">
        <v>7131</v>
      </c>
      <c r="D13" s="770">
        <f>E13</f>
        <v>104400</v>
      </c>
      <c r="E13" s="770">
        <f>E15+E16+E17</f>
        <v>104400</v>
      </c>
      <c r="F13" s="631" t="s">
        <v>534</v>
      </c>
    </row>
    <row r="14" spans="1:6" ht="12.75">
      <c r="A14" s="633"/>
      <c r="B14" s="642" t="s">
        <v>880</v>
      </c>
      <c r="C14" s="643"/>
      <c r="D14" s="771"/>
      <c r="E14" s="771"/>
      <c r="F14" s="635"/>
    </row>
    <row r="15" spans="1:6" ht="25.5">
      <c r="A15" s="644" t="s">
        <v>18</v>
      </c>
      <c r="B15" s="645" t="s">
        <v>881</v>
      </c>
      <c r="C15" s="622"/>
      <c r="D15" s="646">
        <f>E15</f>
        <v>18000</v>
      </c>
      <c r="E15" s="646">
        <f>'[4]Ekamutner'!$C$6+'[4]Ekamutner'!$C$7+'[4]Ekamutner'!$C$8+'[4]Ekamutner'!$C$9+'[4]Ekamutner'!$C$10+'[4]Ekamutner'!$C$11</f>
        <v>18000</v>
      </c>
      <c r="F15" s="622" t="s">
        <v>534</v>
      </c>
    </row>
    <row r="16" spans="1:6" ht="25.5">
      <c r="A16" s="644" t="s">
        <v>19</v>
      </c>
      <c r="B16" s="645" t="s">
        <v>882</v>
      </c>
      <c r="C16" s="622"/>
      <c r="D16" s="646">
        <f>E16</f>
        <v>18500</v>
      </c>
      <c r="E16" s="646">
        <f>'[4]Ekamutner'!$F$24</f>
        <v>18500</v>
      </c>
      <c r="F16" s="622" t="s">
        <v>534</v>
      </c>
    </row>
    <row r="17" spans="1:6" ht="12.75">
      <c r="A17" s="644" t="s">
        <v>1102</v>
      </c>
      <c r="B17" s="742" t="s">
        <v>1103</v>
      </c>
      <c r="C17" s="622"/>
      <c r="D17" s="646">
        <f>E17</f>
        <v>67900</v>
      </c>
      <c r="E17" s="646">
        <f>'[4]Ekamutner'!$F$5-E15</f>
        <v>67900</v>
      </c>
      <c r="F17" s="622" t="s">
        <v>534</v>
      </c>
    </row>
    <row r="18" spans="1:6" s="637" customFormat="1" ht="12.75">
      <c r="A18" s="629" t="s">
        <v>329</v>
      </c>
      <c r="B18" s="640" t="s">
        <v>883</v>
      </c>
      <c r="C18" s="641">
        <v>7136</v>
      </c>
      <c r="D18" s="632">
        <f>E18</f>
        <v>165480</v>
      </c>
      <c r="E18" s="632">
        <f>E20</f>
        <v>165480</v>
      </c>
      <c r="F18" s="631" t="s">
        <v>534</v>
      </c>
    </row>
    <row r="19" spans="1:6" ht="12.75">
      <c r="A19" s="633"/>
      <c r="B19" s="642" t="s">
        <v>880</v>
      </c>
      <c r="C19" s="643"/>
      <c r="D19" s="647"/>
      <c r="E19" s="647"/>
      <c r="F19" s="635"/>
    </row>
    <row r="20" spans="1:6" ht="12.75">
      <c r="A20" s="644" t="s">
        <v>20</v>
      </c>
      <c r="B20" s="645" t="s">
        <v>884</v>
      </c>
      <c r="C20" s="622"/>
      <c r="D20" s="646">
        <f>E20</f>
        <v>165480</v>
      </c>
      <c r="E20" s="646">
        <f>'[4]Ekamutner'!$F$33</f>
        <v>165480</v>
      </c>
      <c r="F20" s="622" t="s">
        <v>534</v>
      </c>
    </row>
    <row r="21" spans="1:6" s="637" customFormat="1" ht="38.25">
      <c r="A21" s="629" t="s">
        <v>332</v>
      </c>
      <c r="B21" s="640" t="s">
        <v>885</v>
      </c>
      <c r="C21" s="641">
        <v>7145</v>
      </c>
      <c r="D21" s="632">
        <f>E21</f>
        <v>14390</v>
      </c>
      <c r="E21" s="632">
        <f>E23</f>
        <v>14390</v>
      </c>
      <c r="F21" s="631" t="s">
        <v>534</v>
      </c>
    </row>
    <row r="22" spans="1:6" ht="12.75">
      <c r="A22" s="633"/>
      <c r="B22" s="642" t="s">
        <v>880</v>
      </c>
      <c r="C22" s="638"/>
      <c r="D22" s="648"/>
      <c r="E22" s="648"/>
      <c r="F22" s="635"/>
    </row>
    <row r="23" spans="1:6" ht="12.75">
      <c r="A23" s="649" t="s">
        <v>21</v>
      </c>
      <c r="B23" s="650" t="s">
        <v>886</v>
      </c>
      <c r="C23" s="641">
        <v>71452</v>
      </c>
      <c r="D23" s="651">
        <f>E23</f>
        <v>14390</v>
      </c>
      <c r="E23" s="651">
        <f>'[4]Ekamutner'!$F$46</f>
        <v>14390</v>
      </c>
      <c r="F23" s="652" t="s">
        <v>534</v>
      </c>
    </row>
    <row r="24" spans="1:6" ht="0.75" customHeight="1">
      <c r="A24" s="653"/>
      <c r="B24" s="654" t="s">
        <v>256</v>
      </c>
      <c r="C24" s="655"/>
      <c r="D24" s="636"/>
      <c r="E24" s="656"/>
      <c r="F24" s="657"/>
    </row>
    <row r="25" spans="1:6" ht="12.75">
      <c r="A25" s="658"/>
      <c r="B25" s="659" t="s">
        <v>880</v>
      </c>
      <c r="C25" s="660"/>
      <c r="D25" s="639"/>
      <c r="E25" s="661"/>
      <c r="F25" s="662"/>
    </row>
    <row r="26" spans="1:6" ht="35.25" customHeight="1">
      <c r="A26" s="649" t="s">
        <v>22</v>
      </c>
      <c r="B26" s="663" t="s">
        <v>151</v>
      </c>
      <c r="C26" s="652"/>
      <c r="D26" s="664">
        <f>E26</f>
        <v>1000</v>
      </c>
      <c r="E26" s="664">
        <f>E28+E29</f>
        <v>1000</v>
      </c>
      <c r="F26" s="652" t="s">
        <v>534</v>
      </c>
    </row>
    <row r="27" spans="1:6" ht="12.75">
      <c r="A27" s="638"/>
      <c r="B27" s="665" t="s">
        <v>259</v>
      </c>
      <c r="C27" s="638"/>
      <c r="D27" s="666"/>
      <c r="E27" s="666"/>
      <c r="F27" s="662"/>
    </row>
    <row r="28" spans="1:6" ht="12.75">
      <c r="A28" s="644" t="s">
        <v>23</v>
      </c>
      <c r="B28" s="667" t="s">
        <v>887</v>
      </c>
      <c r="C28" s="622"/>
      <c r="D28" s="646">
        <f>E28</f>
        <v>1000</v>
      </c>
      <c r="E28" s="646">
        <f>'[4]Ekamutner'!$F$48</f>
        <v>1000</v>
      </c>
      <c r="F28" s="622"/>
    </row>
    <row r="29" spans="1:6" ht="12.75">
      <c r="A29" s="644" t="s">
        <v>24</v>
      </c>
      <c r="B29" s="667" t="s">
        <v>888</v>
      </c>
      <c r="C29" s="622"/>
      <c r="D29" s="646">
        <f>E29</f>
        <v>0</v>
      </c>
      <c r="E29" s="646">
        <v>0</v>
      </c>
      <c r="F29" s="622" t="s">
        <v>534</v>
      </c>
    </row>
    <row r="30" spans="1:6" ht="89.25">
      <c r="A30" s="644" t="s">
        <v>25</v>
      </c>
      <c r="B30" s="668" t="s">
        <v>890</v>
      </c>
      <c r="C30" s="622"/>
      <c r="D30" s="646">
        <f>E30</f>
        <v>50</v>
      </c>
      <c r="E30" s="646">
        <f>'[4]Ekamutner'!$F$49</f>
        <v>50</v>
      </c>
      <c r="F30" s="622" t="s">
        <v>534</v>
      </c>
    </row>
    <row r="31" spans="1:6" ht="38.25">
      <c r="A31" s="621" t="s">
        <v>26</v>
      </c>
      <c r="B31" s="668" t="s">
        <v>891</v>
      </c>
      <c r="C31" s="622"/>
      <c r="D31" s="646">
        <f>E31</f>
        <v>50</v>
      </c>
      <c r="E31" s="646">
        <f>'[4]Ekamutner'!$F$50</f>
        <v>50</v>
      </c>
      <c r="F31" s="622" t="s">
        <v>534</v>
      </c>
    </row>
    <row r="32" spans="1:6" ht="63.75">
      <c r="A32" s="644" t="s">
        <v>27</v>
      </c>
      <c r="B32" s="668" t="s">
        <v>433</v>
      </c>
      <c r="C32" s="622"/>
      <c r="D32" s="646">
        <f>E32</f>
        <v>7200</v>
      </c>
      <c r="E32" s="646">
        <f>'[4]Ekamutner'!$F$51</f>
        <v>7200</v>
      </c>
      <c r="F32" s="622" t="s">
        <v>534</v>
      </c>
    </row>
    <row r="33" spans="1:6" ht="25.5">
      <c r="A33" s="644" t="s">
        <v>28</v>
      </c>
      <c r="B33" s="668" t="s">
        <v>892</v>
      </c>
      <c r="C33" s="622"/>
      <c r="D33" s="646"/>
      <c r="E33" s="646"/>
      <c r="F33" s="622" t="s">
        <v>534</v>
      </c>
    </row>
    <row r="34" spans="1:6" ht="68.25" customHeight="1">
      <c r="A34" s="644" t="s">
        <v>29</v>
      </c>
      <c r="B34" s="668" t="s">
        <v>916</v>
      </c>
      <c r="C34" s="622"/>
      <c r="D34" s="646">
        <f>E34</f>
        <v>2000</v>
      </c>
      <c r="E34" s="646">
        <f>'[4]Ekamutner'!$F$53</f>
        <v>2000</v>
      </c>
      <c r="F34" s="622" t="s">
        <v>534</v>
      </c>
    </row>
    <row r="35" spans="1:6" ht="63.75">
      <c r="A35" s="644" t="s">
        <v>30</v>
      </c>
      <c r="B35" s="668" t="s">
        <v>434</v>
      </c>
      <c r="C35" s="622"/>
      <c r="D35" s="646">
        <f>E35</f>
        <v>200</v>
      </c>
      <c r="E35" s="646">
        <f>'[4]Ekamutner'!$F$54</f>
        <v>200</v>
      </c>
      <c r="F35" s="622" t="s">
        <v>534</v>
      </c>
    </row>
    <row r="36" spans="1:6" ht="51">
      <c r="A36" s="644" t="s">
        <v>31</v>
      </c>
      <c r="B36" s="668" t="s">
        <v>435</v>
      </c>
      <c r="C36" s="622"/>
      <c r="D36" s="646"/>
      <c r="E36" s="646"/>
      <c r="F36" s="622" t="s">
        <v>534</v>
      </c>
    </row>
    <row r="37" spans="1:6" ht="25.5">
      <c r="A37" s="644" t="s">
        <v>32</v>
      </c>
      <c r="B37" s="668" t="s">
        <v>436</v>
      </c>
      <c r="C37" s="622"/>
      <c r="D37" s="646">
        <f>E37</f>
        <v>1500</v>
      </c>
      <c r="E37" s="646">
        <f>'[4]Ekamutner'!$F$55</f>
        <v>1500</v>
      </c>
      <c r="F37" s="622" t="s">
        <v>534</v>
      </c>
    </row>
    <row r="38" spans="1:6" ht="25.5">
      <c r="A38" s="644" t="s">
        <v>33</v>
      </c>
      <c r="B38" s="668" t="s">
        <v>437</v>
      </c>
      <c r="C38" s="622"/>
      <c r="D38" s="646"/>
      <c r="E38" s="646"/>
      <c r="F38" s="622" t="s">
        <v>534</v>
      </c>
    </row>
    <row r="39" spans="1:6" s="637" customFormat="1" ht="51">
      <c r="A39" s="644" t="s">
        <v>34</v>
      </c>
      <c r="B39" s="668" t="s">
        <v>438</v>
      </c>
      <c r="C39" s="622"/>
      <c r="D39" s="646">
        <f aca="true" t="shared" si="0" ref="D39:D45">E39</f>
        <v>0</v>
      </c>
      <c r="E39" s="646">
        <v>0</v>
      </c>
      <c r="F39" s="622" t="s">
        <v>534</v>
      </c>
    </row>
    <row r="40" spans="1:6" ht="25.5">
      <c r="A40" s="644" t="s">
        <v>255</v>
      </c>
      <c r="B40" s="668" t="s">
        <v>439</v>
      </c>
      <c r="C40" s="622"/>
      <c r="D40" s="646">
        <f t="shared" si="0"/>
        <v>200</v>
      </c>
      <c r="E40" s="646">
        <f>'[4]Ekamutner'!$F$56</f>
        <v>200</v>
      </c>
      <c r="F40" s="622" t="s">
        <v>534</v>
      </c>
    </row>
    <row r="41" spans="1:6" ht="12.75">
      <c r="A41" s="621" t="s">
        <v>912</v>
      </c>
      <c r="B41" s="668" t="s">
        <v>914</v>
      </c>
      <c r="C41" s="622"/>
      <c r="D41" s="646">
        <f t="shared" si="0"/>
        <v>0</v>
      </c>
      <c r="E41" s="646"/>
      <c r="F41" s="622" t="s">
        <v>534</v>
      </c>
    </row>
    <row r="42" spans="1:6" ht="38.25">
      <c r="A42" s="621" t="s">
        <v>913</v>
      </c>
      <c r="B42" s="668" t="s">
        <v>915</v>
      </c>
      <c r="C42" s="622"/>
      <c r="D42" s="646">
        <f t="shared" si="0"/>
        <v>240</v>
      </c>
      <c r="E42" s="646">
        <f>'[4]Ekamutner'!$F$52</f>
        <v>240</v>
      </c>
      <c r="F42" s="622" t="s">
        <v>534</v>
      </c>
    </row>
    <row r="43" spans="1:6" ht="25.5">
      <c r="A43" s="621" t="s">
        <v>919</v>
      </c>
      <c r="B43" s="668" t="s">
        <v>920</v>
      </c>
      <c r="C43" s="622"/>
      <c r="D43" s="646">
        <f t="shared" si="0"/>
        <v>1200</v>
      </c>
      <c r="E43" s="646">
        <f>'[4]Ekamutner'!$F$57</f>
        <v>1200</v>
      </c>
      <c r="F43" s="622" t="s">
        <v>534</v>
      </c>
    </row>
    <row r="44" spans="1:6" ht="24">
      <c r="A44" s="725"/>
      <c r="B44" s="726" t="s">
        <v>1099</v>
      </c>
      <c r="C44" s="671"/>
      <c r="D44" s="664">
        <f>E44</f>
        <v>750</v>
      </c>
      <c r="E44" s="646">
        <f>'[4]Ekamutner'!$F$58</f>
        <v>750</v>
      </c>
      <c r="F44" s="652"/>
    </row>
    <row r="45" spans="1:6" ht="38.25">
      <c r="A45" s="629" t="s">
        <v>35</v>
      </c>
      <c r="B45" s="640" t="s">
        <v>893</v>
      </c>
      <c r="C45" s="641">
        <v>7146</v>
      </c>
      <c r="D45" s="632">
        <f t="shared" si="0"/>
        <v>6000</v>
      </c>
      <c r="E45" s="632">
        <f>E50+E51</f>
        <v>6000</v>
      </c>
      <c r="F45" s="631" t="s">
        <v>534</v>
      </c>
    </row>
    <row r="46" spans="1:6" ht="12.75">
      <c r="A46" s="633"/>
      <c r="B46" s="642" t="s">
        <v>880</v>
      </c>
      <c r="C46" s="643"/>
      <c r="D46" s="647"/>
      <c r="E46" s="647"/>
      <c r="F46" s="635"/>
    </row>
    <row r="47" spans="1:6" ht="12.75">
      <c r="A47" s="649" t="s">
        <v>36</v>
      </c>
      <c r="B47" s="650" t="s">
        <v>894</v>
      </c>
      <c r="C47" s="652"/>
      <c r="D47" s="664">
        <f>E47</f>
        <v>6000</v>
      </c>
      <c r="E47" s="664">
        <f>E50+E51</f>
        <v>6000</v>
      </c>
      <c r="F47" s="652" t="s">
        <v>534</v>
      </c>
    </row>
    <row r="48" spans="1:6" ht="12.75">
      <c r="A48" s="653"/>
      <c r="B48" s="654" t="s">
        <v>37</v>
      </c>
      <c r="C48" s="635"/>
      <c r="D48" s="647"/>
      <c r="E48" s="669"/>
      <c r="F48" s="657"/>
    </row>
    <row r="49" spans="1:6" s="637" customFormat="1" ht="12.75">
      <c r="A49" s="658"/>
      <c r="B49" s="659" t="s">
        <v>880</v>
      </c>
      <c r="C49" s="638"/>
      <c r="D49" s="670"/>
      <c r="E49" s="666"/>
      <c r="F49" s="662"/>
    </row>
    <row r="50" spans="1:6" ht="76.5">
      <c r="A50" s="658" t="s">
        <v>38</v>
      </c>
      <c r="B50" s="665" t="s">
        <v>895</v>
      </c>
      <c r="C50" s="662"/>
      <c r="D50" s="666">
        <f>E50</f>
        <v>2500</v>
      </c>
      <c r="E50" s="666">
        <f>'[4]Ekamutner'!$F$61</f>
        <v>2500</v>
      </c>
      <c r="F50" s="662" t="s">
        <v>534</v>
      </c>
    </row>
    <row r="51" spans="1:6" ht="76.5">
      <c r="A51" s="621" t="s">
        <v>39</v>
      </c>
      <c r="B51" s="668" t="s">
        <v>896</v>
      </c>
      <c r="C51" s="622"/>
      <c r="D51" s="646">
        <f>E51</f>
        <v>3500</v>
      </c>
      <c r="E51" s="646">
        <f>'[4]Ekamutner'!$F$63</f>
        <v>3500</v>
      </c>
      <c r="F51" s="622" t="s">
        <v>534</v>
      </c>
    </row>
    <row r="52" spans="1:6" ht="12.75">
      <c r="A52" s="629" t="s">
        <v>40</v>
      </c>
      <c r="B52" s="640" t="s">
        <v>897</v>
      </c>
      <c r="C52" s="631">
        <v>7161</v>
      </c>
      <c r="D52" s="632"/>
      <c r="E52" s="632"/>
      <c r="F52" s="631" t="s">
        <v>534</v>
      </c>
    </row>
    <row r="53" spans="1:6" ht="12.75">
      <c r="A53" s="653"/>
      <c r="B53" s="654" t="s">
        <v>609</v>
      </c>
      <c r="C53" s="635"/>
      <c r="D53" s="647"/>
      <c r="E53" s="647"/>
      <c r="F53" s="657"/>
    </row>
    <row r="54" spans="1:6" ht="12.75">
      <c r="A54" s="633"/>
      <c r="B54" s="654" t="s">
        <v>880</v>
      </c>
      <c r="C54" s="638"/>
      <c r="D54" s="647"/>
      <c r="E54" s="647"/>
      <c r="F54" s="635"/>
    </row>
    <row r="55" spans="1:6" ht="38.25">
      <c r="A55" s="649" t="s">
        <v>41</v>
      </c>
      <c r="B55" s="650" t="s">
        <v>229</v>
      </c>
      <c r="C55" s="671"/>
      <c r="D55" s="664"/>
      <c r="E55" s="664"/>
      <c r="F55" s="652" t="s">
        <v>534</v>
      </c>
    </row>
    <row r="56" spans="1:6" s="637" customFormat="1" ht="12.75">
      <c r="A56" s="658"/>
      <c r="B56" s="659" t="s">
        <v>230</v>
      </c>
      <c r="C56" s="643"/>
      <c r="D56" s="670"/>
      <c r="E56" s="666"/>
      <c r="F56" s="662"/>
    </row>
    <row r="57" spans="1:6" ht="12.75">
      <c r="A57" s="672" t="s">
        <v>42</v>
      </c>
      <c r="B57" s="668" t="s">
        <v>898</v>
      </c>
      <c r="C57" s="622"/>
      <c r="D57" s="646"/>
      <c r="E57" s="646"/>
      <c r="F57" s="622" t="s">
        <v>534</v>
      </c>
    </row>
    <row r="58" spans="1:6" s="637" customFormat="1" ht="12.75">
      <c r="A58" s="672" t="s">
        <v>43</v>
      </c>
      <c r="B58" s="668" t="s">
        <v>899</v>
      </c>
      <c r="C58" s="622"/>
      <c r="D58" s="646"/>
      <c r="E58" s="646"/>
      <c r="F58" s="622" t="s">
        <v>534</v>
      </c>
    </row>
    <row r="59" spans="1:6" ht="51">
      <c r="A59" s="672" t="s">
        <v>44</v>
      </c>
      <c r="B59" s="668" t="s">
        <v>231</v>
      </c>
      <c r="C59" s="622"/>
      <c r="D59" s="646"/>
      <c r="E59" s="646"/>
      <c r="F59" s="622" t="s">
        <v>534</v>
      </c>
    </row>
    <row r="60" spans="1:6" ht="63.75">
      <c r="A60" s="672" t="s">
        <v>608</v>
      </c>
      <c r="B60" s="650" t="s">
        <v>129</v>
      </c>
      <c r="C60" s="622"/>
      <c r="D60" s="673"/>
      <c r="E60" s="673"/>
      <c r="F60" s="622" t="s">
        <v>534</v>
      </c>
    </row>
    <row r="61" spans="1:6" s="637" customFormat="1" ht="12.75">
      <c r="A61" s="629" t="s">
        <v>527</v>
      </c>
      <c r="B61" s="640" t="s">
        <v>900</v>
      </c>
      <c r="C61" s="631">
        <v>7300</v>
      </c>
      <c r="D61" s="770">
        <f>E61+F61</f>
        <v>832512.2</v>
      </c>
      <c r="E61" s="770">
        <f>E76</f>
        <v>817463.2</v>
      </c>
      <c r="F61" s="770">
        <f>F86</f>
        <v>15049</v>
      </c>
    </row>
    <row r="62" spans="1:6" s="637" customFormat="1" ht="25.5" customHeight="1">
      <c r="A62" s="633"/>
      <c r="B62" s="642" t="s">
        <v>45</v>
      </c>
      <c r="C62" s="617"/>
      <c r="D62" s="772"/>
      <c r="E62" s="772"/>
      <c r="F62" s="772"/>
    </row>
    <row r="63" spans="1:6" ht="12.75">
      <c r="A63" s="633"/>
      <c r="B63" s="642" t="s">
        <v>880</v>
      </c>
      <c r="C63" s="638"/>
      <c r="D63" s="771"/>
      <c r="E63" s="771"/>
      <c r="F63" s="771"/>
    </row>
    <row r="64" spans="1:6" s="637" customFormat="1" ht="25.5">
      <c r="A64" s="629" t="s">
        <v>335</v>
      </c>
      <c r="B64" s="640" t="s">
        <v>901</v>
      </c>
      <c r="C64" s="641">
        <v>7311</v>
      </c>
      <c r="D64" s="674"/>
      <c r="E64" s="674"/>
      <c r="F64" s="631" t="s">
        <v>534</v>
      </c>
    </row>
    <row r="65" spans="1:6" ht="12.75">
      <c r="A65" s="633"/>
      <c r="B65" s="675" t="s">
        <v>880</v>
      </c>
      <c r="C65" s="643"/>
      <c r="D65" s="676"/>
      <c r="E65" s="676"/>
      <c r="F65" s="635"/>
    </row>
    <row r="66" spans="1:6" s="637" customFormat="1" ht="63.75">
      <c r="A66" s="644" t="s">
        <v>46</v>
      </c>
      <c r="B66" s="650" t="s">
        <v>250</v>
      </c>
      <c r="C66" s="677"/>
      <c r="D66" s="678"/>
      <c r="E66" s="678"/>
      <c r="F66" s="622" t="s">
        <v>534</v>
      </c>
    </row>
    <row r="67" spans="1:6" ht="25.5">
      <c r="A67" s="679" t="s">
        <v>336</v>
      </c>
      <c r="B67" s="640" t="s">
        <v>902</v>
      </c>
      <c r="C67" s="680">
        <v>7312</v>
      </c>
      <c r="D67" s="681"/>
      <c r="E67" s="631" t="s">
        <v>534</v>
      </c>
      <c r="F67" s="652"/>
    </row>
    <row r="68" spans="1:6" s="637" customFormat="1" ht="12.75">
      <c r="A68" s="682"/>
      <c r="B68" s="675" t="s">
        <v>880</v>
      </c>
      <c r="C68" s="683"/>
      <c r="D68" s="660"/>
      <c r="E68" s="660"/>
      <c r="F68" s="683"/>
    </row>
    <row r="69" spans="1:6" ht="63.75">
      <c r="A69" s="621" t="s">
        <v>337</v>
      </c>
      <c r="B69" s="650" t="s">
        <v>251</v>
      </c>
      <c r="C69" s="677"/>
      <c r="D69" s="678"/>
      <c r="E69" s="622" t="s">
        <v>534</v>
      </c>
      <c r="F69" s="622"/>
    </row>
    <row r="70" spans="1:6" ht="38.25">
      <c r="A70" s="679" t="s">
        <v>47</v>
      </c>
      <c r="B70" s="640" t="s">
        <v>903</v>
      </c>
      <c r="C70" s="680">
        <v>7321</v>
      </c>
      <c r="D70" s="681"/>
      <c r="E70" s="631"/>
      <c r="F70" s="631" t="s">
        <v>534</v>
      </c>
    </row>
    <row r="71" spans="1:6" ht="12.75">
      <c r="A71" s="682"/>
      <c r="B71" s="675" t="s">
        <v>880</v>
      </c>
      <c r="C71" s="683"/>
      <c r="D71" s="660"/>
      <c r="E71" s="660"/>
      <c r="F71" s="683"/>
    </row>
    <row r="72" spans="1:6" ht="51">
      <c r="A72" s="644" t="s">
        <v>48</v>
      </c>
      <c r="B72" s="650" t="s">
        <v>904</v>
      </c>
      <c r="C72" s="677"/>
      <c r="D72" s="678"/>
      <c r="E72" s="622"/>
      <c r="F72" s="622" t="s">
        <v>534</v>
      </c>
    </row>
    <row r="73" spans="1:6" ht="38.25">
      <c r="A73" s="679" t="s">
        <v>49</v>
      </c>
      <c r="B73" s="640" t="s">
        <v>905</v>
      </c>
      <c r="C73" s="680">
        <v>7322</v>
      </c>
      <c r="D73" s="681"/>
      <c r="E73" s="631" t="s">
        <v>534</v>
      </c>
      <c r="F73" s="652"/>
    </row>
    <row r="74" spans="1:6" ht="12.75">
      <c r="A74" s="682"/>
      <c r="B74" s="675" t="s">
        <v>880</v>
      </c>
      <c r="C74" s="683"/>
      <c r="D74" s="660"/>
      <c r="E74" s="660"/>
      <c r="F74" s="683"/>
    </row>
    <row r="75" spans="1:6" ht="51">
      <c r="A75" s="644" t="s">
        <v>50</v>
      </c>
      <c r="B75" s="650" t="s">
        <v>906</v>
      </c>
      <c r="C75" s="677"/>
      <c r="D75" s="678"/>
      <c r="E75" s="622" t="s">
        <v>534</v>
      </c>
      <c r="F75" s="622"/>
    </row>
    <row r="76" spans="1:6" ht="38.25">
      <c r="A76" s="629" t="s">
        <v>51</v>
      </c>
      <c r="B76" s="640" t="s">
        <v>907</v>
      </c>
      <c r="C76" s="631">
        <v>7331</v>
      </c>
      <c r="D76" s="632">
        <f>D79+D84</f>
        <v>817463.2</v>
      </c>
      <c r="E76" s="632">
        <f>E79+E84+E83</f>
        <v>817463.2</v>
      </c>
      <c r="F76" s="631" t="s">
        <v>534</v>
      </c>
    </row>
    <row r="77" spans="1:6" ht="12.75">
      <c r="A77" s="633"/>
      <c r="B77" s="642" t="s">
        <v>249</v>
      </c>
      <c r="D77" s="647"/>
      <c r="E77" s="647"/>
      <c r="F77" s="635"/>
    </row>
    <row r="78" spans="1:6" ht="12.75">
      <c r="A78" s="633"/>
      <c r="B78" s="642" t="s">
        <v>259</v>
      </c>
      <c r="C78" s="638"/>
      <c r="D78" s="647"/>
      <c r="E78" s="647"/>
      <c r="F78" s="635"/>
    </row>
    <row r="79" spans="1:6" ht="25.5">
      <c r="A79" s="649" t="s">
        <v>52</v>
      </c>
      <c r="B79" s="650" t="s">
        <v>908</v>
      </c>
      <c r="C79" s="671"/>
      <c r="D79" s="664">
        <f>E79</f>
        <v>810273.2</v>
      </c>
      <c r="E79" s="664">
        <f>'[4]Ekamutner'!$F$65</f>
        <v>810273.2</v>
      </c>
      <c r="F79" s="652" t="s">
        <v>534</v>
      </c>
    </row>
    <row r="80" spans="1:6" ht="25.5">
      <c r="A80" s="649" t="s">
        <v>53</v>
      </c>
      <c r="B80" s="650" t="s">
        <v>232</v>
      </c>
      <c r="C80" s="684"/>
      <c r="D80" s="685"/>
      <c r="E80" s="652"/>
      <c r="F80" s="652" t="s">
        <v>534</v>
      </c>
    </row>
    <row r="81" spans="1:6" s="637" customFormat="1" ht="12.75">
      <c r="A81" s="658"/>
      <c r="B81" s="686" t="s">
        <v>880</v>
      </c>
      <c r="C81" s="687"/>
      <c r="D81" s="638"/>
      <c r="E81" s="662"/>
      <c r="F81" s="662"/>
    </row>
    <row r="82" spans="1:6" ht="51">
      <c r="A82" s="644" t="s">
        <v>54</v>
      </c>
      <c r="B82" s="667" t="s">
        <v>909</v>
      </c>
      <c r="C82" s="622"/>
      <c r="D82" s="678"/>
      <c r="E82" s="622"/>
      <c r="F82" s="622" t="s">
        <v>534</v>
      </c>
    </row>
    <row r="83" spans="1:6" ht="25.5">
      <c r="A83" s="644" t="s">
        <v>55</v>
      </c>
      <c r="B83" s="667" t="s">
        <v>233</v>
      </c>
      <c r="C83" s="622"/>
      <c r="D83" s="688">
        <f>E83</f>
        <v>0</v>
      </c>
      <c r="E83" s="689"/>
      <c r="F83" s="622" t="s">
        <v>534</v>
      </c>
    </row>
    <row r="84" spans="1:6" ht="38.25">
      <c r="A84" s="644" t="s">
        <v>56</v>
      </c>
      <c r="B84" s="650" t="s">
        <v>234</v>
      </c>
      <c r="C84" s="677"/>
      <c r="D84" s="688">
        <f>E84</f>
        <v>7190</v>
      </c>
      <c r="E84" s="689">
        <f>'[4]Ekamutner'!$F$67</f>
        <v>7190</v>
      </c>
      <c r="F84" s="622" t="s">
        <v>534</v>
      </c>
    </row>
    <row r="85" spans="1:6" ht="38.25">
      <c r="A85" s="649" t="s">
        <v>57</v>
      </c>
      <c r="B85" s="650" t="s">
        <v>235</v>
      </c>
      <c r="C85" s="684"/>
      <c r="D85" s="685"/>
      <c r="E85" s="652"/>
      <c r="F85" s="652" t="s">
        <v>534</v>
      </c>
    </row>
    <row r="86" spans="1:6" s="637" customFormat="1" ht="38.25">
      <c r="A86" s="629" t="s">
        <v>58</v>
      </c>
      <c r="B86" s="640" t="s">
        <v>910</v>
      </c>
      <c r="C86" s="641">
        <v>7332</v>
      </c>
      <c r="D86" s="770">
        <f>D89</f>
        <v>15049</v>
      </c>
      <c r="E86" s="631" t="s">
        <v>534</v>
      </c>
      <c r="F86" s="773">
        <f>F89</f>
        <v>15049</v>
      </c>
    </row>
    <row r="87" spans="1:6" ht="12.75" customHeight="1">
      <c r="A87" s="633"/>
      <c r="B87" s="642" t="s">
        <v>252</v>
      </c>
      <c r="C87" s="643"/>
      <c r="D87" s="772"/>
      <c r="E87" s="657"/>
      <c r="F87" s="774"/>
    </row>
    <row r="88" spans="1:6" ht="12.75">
      <c r="A88" s="633"/>
      <c r="B88" s="675" t="s">
        <v>880</v>
      </c>
      <c r="C88" s="643"/>
      <c r="D88" s="771"/>
      <c r="E88" s="635"/>
      <c r="F88" s="775"/>
    </row>
    <row r="89" spans="1:6" s="637" customFormat="1" ht="38.25">
      <c r="A89" s="644" t="s">
        <v>59</v>
      </c>
      <c r="B89" s="650" t="s">
        <v>0</v>
      </c>
      <c r="C89" s="677"/>
      <c r="D89" s="632">
        <f>F89</f>
        <v>15049</v>
      </c>
      <c r="E89" s="622" t="s">
        <v>534</v>
      </c>
      <c r="F89" s="690">
        <f>'[4]Ekamutner'!$F$69</f>
        <v>15049</v>
      </c>
    </row>
    <row r="90" spans="1:6" ht="27.75" customHeight="1">
      <c r="A90" s="649" t="s">
        <v>60</v>
      </c>
      <c r="B90" s="650" t="s">
        <v>236</v>
      </c>
      <c r="C90" s="684"/>
      <c r="D90" s="691"/>
      <c r="E90" s="652" t="s">
        <v>534</v>
      </c>
      <c r="F90" s="652"/>
    </row>
    <row r="91" spans="1:6" ht="12.75">
      <c r="A91" s="629" t="s">
        <v>528</v>
      </c>
      <c r="B91" s="640" t="s">
        <v>1</v>
      </c>
      <c r="C91" s="631">
        <v>7400</v>
      </c>
      <c r="D91" s="632">
        <f>E91</f>
        <v>242266.8</v>
      </c>
      <c r="E91" s="632">
        <f>E100+E107+E113+E118+E133</f>
        <v>242266.8</v>
      </c>
      <c r="F91" s="631"/>
    </row>
    <row r="92" spans="1:6" ht="25.5">
      <c r="A92" s="633"/>
      <c r="B92" s="642" t="s">
        <v>237</v>
      </c>
      <c r="D92" s="692"/>
      <c r="E92" s="676"/>
      <c r="F92" s="635"/>
    </row>
    <row r="93" spans="1:6" ht="12.75">
      <c r="A93" s="633"/>
      <c r="B93" s="642" t="s">
        <v>880</v>
      </c>
      <c r="C93" s="638"/>
      <c r="D93" s="692"/>
      <c r="E93" s="676"/>
      <c r="F93" s="635"/>
    </row>
    <row r="94" spans="1:6" ht="12.75">
      <c r="A94" s="629" t="s">
        <v>341</v>
      </c>
      <c r="B94" s="640" t="s">
        <v>2</v>
      </c>
      <c r="C94" s="641">
        <v>7411</v>
      </c>
      <c r="D94" s="693"/>
      <c r="E94" s="631" t="s">
        <v>534</v>
      </c>
      <c r="F94" s="631"/>
    </row>
    <row r="95" spans="1:6" ht="12.75">
      <c r="A95" s="633"/>
      <c r="B95" s="642" t="s">
        <v>880</v>
      </c>
      <c r="C95" s="643"/>
      <c r="D95" s="676"/>
      <c r="E95" s="635"/>
      <c r="F95" s="635"/>
    </row>
    <row r="96" spans="1:6" s="637" customFormat="1" ht="38.25">
      <c r="A96" s="644" t="s">
        <v>61</v>
      </c>
      <c r="B96" s="645" t="s">
        <v>238</v>
      </c>
      <c r="C96" s="677"/>
      <c r="D96" s="678"/>
      <c r="E96" s="622" t="s">
        <v>534</v>
      </c>
      <c r="F96" s="622"/>
    </row>
    <row r="97" spans="1:6" ht="12.75">
      <c r="A97" s="629" t="s">
        <v>62</v>
      </c>
      <c r="B97" s="640" t="s">
        <v>3</v>
      </c>
      <c r="C97" s="641">
        <v>7412</v>
      </c>
      <c r="D97" s="693"/>
      <c r="E97" s="693"/>
      <c r="F97" s="631" t="s">
        <v>534</v>
      </c>
    </row>
    <row r="98" spans="1:6" ht="12.75">
      <c r="A98" s="633"/>
      <c r="B98" s="642" t="s">
        <v>880</v>
      </c>
      <c r="C98" s="643"/>
      <c r="D98" s="676"/>
      <c r="E98" s="676"/>
      <c r="F98" s="635"/>
    </row>
    <row r="99" spans="1:6" s="637" customFormat="1" ht="38.25">
      <c r="A99" s="644" t="s">
        <v>63</v>
      </c>
      <c r="B99" s="650" t="s">
        <v>239</v>
      </c>
      <c r="C99" s="677"/>
      <c r="D99" s="678"/>
      <c r="E99" s="622"/>
      <c r="F99" s="622" t="s">
        <v>534</v>
      </c>
    </row>
    <row r="100" spans="1:6" ht="12.75">
      <c r="A100" s="629" t="s">
        <v>64</v>
      </c>
      <c r="B100" s="640" t="s">
        <v>4</v>
      </c>
      <c r="C100" s="641">
        <v>7415</v>
      </c>
      <c r="D100" s="632">
        <f>E100</f>
        <v>26744</v>
      </c>
      <c r="E100" s="632">
        <f>E103+E105+E106</f>
        <v>26744</v>
      </c>
      <c r="F100" s="631" t="s">
        <v>534</v>
      </c>
    </row>
    <row r="101" spans="1:6" s="637" customFormat="1" ht="12.75">
      <c r="A101" s="633"/>
      <c r="B101" s="642" t="s">
        <v>65</v>
      </c>
      <c r="C101" s="643"/>
      <c r="D101" s="647"/>
      <c r="E101" s="647"/>
      <c r="F101" s="635"/>
    </row>
    <row r="102" spans="1:6" ht="12.75">
      <c r="A102" s="633"/>
      <c r="B102" s="642" t="s">
        <v>880</v>
      </c>
      <c r="C102" s="643"/>
      <c r="D102" s="647"/>
      <c r="E102" s="647"/>
      <c r="F102" s="635"/>
    </row>
    <row r="103" spans="1:6" s="637" customFormat="1" ht="25.5">
      <c r="A103" s="644" t="s">
        <v>66</v>
      </c>
      <c r="B103" s="650" t="s">
        <v>240</v>
      </c>
      <c r="C103" s="677"/>
      <c r="D103" s="646">
        <f>E103</f>
        <v>23000</v>
      </c>
      <c r="E103" s="646">
        <f>'[4]Ekamutner'!$F$70-E106</f>
        <v>23000</v>
      </c>
      <c r="F103" s="622" t="s">
        <v>534</v>
      </c>
    </row>
    <row r="104" spans="1:6" ht="25.5">
      <c r="A104" s="644" t="s">
        <v>67</v>
      </c>
      <c r="B104" s="650" t="s">
        <v>241</v>
      </c>
      <c r="C104" s="677"/>
      <c r="D104" s="646"/>
      <c r="E104" s="646"/>
      <c r="F104" s="622" t="s">
        <v>534</v>
      </c>
    </row>
    <row r="105" spans="1:6" s="637" customFormat="1" ht="51">
      <c r="A105" s="644" t="s">
        <v>68</v>
      </c>
      <c r="B105" s="650" t="s">
        <v>5</v>
      </c>
      <c r="C105" s="677"/>
      <c r="D105" s="646">
        <f>E105</f>
        <v>0</v>
      </c>
      <c r="E105" s="646"/>
      <c r="F105" s="622" t="s">
        <v>534</v>
      </c>
    </row>
    <row r="106" spans="1:6" ht="12.75">
      <c r="A106" s="621" t="s">
        <v>725</v>
      </c>
      <c r="B106" s="650" t="s">
        <v>6</v>
      </c>
      <c r="C106" s="677"/>
      <c r="D106" s="646">
        <f>E106</f>
        <v>3744</v>
      </c>
      <c r="E106" s="646">
        <f>'[4]Ekamutner'!$F$82+'[4]Ekamutner'!$F$83+'[4]Ekamutner'!$F$84</f>
        <v>3744</v>
      </c>
      <c r="F106" s="622" t="s">
        <v>534</v>
      </c>
    </row>
    <row r="107" spans="1:6" ht="38.25">
      <c r="A107" s="629" t="s">
        <v>726</v>
      </c>
      <c r="B107" s="640" t="s">
        <v>7</v>
      </c>
      <c r="C107" s="641">
        <v>7421</v>
      </c>
      <c r="D107" s="632">
        <f>E107</f>
        <v>0</v>
      </c>
      <c r="E107" s="632">
        <f>E111+E112</f>
        <v>0</v>
      </c>
      <c r="F107" s="631" t="s">
        <v>534</v>
      </c>
    </row>
    <row r="108" spans="1:6" s="637" customFormat="1" ht="12.75">
      <c r="A108" s="633"/>
      <c r="B108" s="642" t="s">
        <v>242</v>
      </c>
      <c r="C108" s="643"/>
      <c r="D108" s="692"/>
      <c r="E108" s="692"/>
      <c r="F108" s="635"/>
    </row>
    <row r="109" spans="1:6" s="637" customFormat="1" ht="12.75">
      <c r="A109" s="633"/>
      <c r="B109" s="642" t="s">
        <v>880</v>
      </c>
      <c r="C109" s="643"/>
      <c r="D109" s="692"/>
      <c r="E109" s="692"/>
      <c r="F109" s="635"/>
    </row>
    <row r="110" spans="1:6" ht="76.5">
      <c r="A110" s="644" t="s">
        <v>727</v>
      </c>
      <c r="B110" s="650" t="s">
        <v>253</v>
      </c>
      <c r="C110" s="677"/>
      <c r="D110" s="694"/>
      <c r="E110" s="689"/>
      <c r="F110" s="622" t="s">
        <v>534</v>
      </c>
    </row>
    <row r="111" spans="1:6" ht="51">
      <c r="A111" s="644" t="s">
        <v>440</v>
      </c>
      <c r="B111" s="650" t="s">
        <v>254</v>
      </c>
      <c r="C111" s="622"/>
      <c r="D111" s="646">
        <f>E111</f>
        <v>0</v>
      </c>
      <c r="E111" s="646">
        <f>'[4]Ekamutner'!$F$86</f>
        <v>0</v>
      </c>
      <c r="F111" s="622" t="s">
        <v>534</v>
      </c>
    </row>
    <row r="112" spans="1:6" ht="61.5" customHeight="1">
      <c r="A112" s="644" t="s">
        <v>243</v>
      </c>
      <c r="B112" s="650" t="s">
        <v>244</v>
      </c>
      <c r="C112" s="622"/>
      <c r="D112" s="695"/>
      <c r="E112" s="696"/>
      <c r="F112" s="622" t="s">
        <v>534</v>
      </c>
    </row>
    <row r="113" spans="1:6" s="637" customFormat="1" ht="12.75">
      <c r="A113" s="629" t="s">
        <v>69</v>
      </c>
      <c r="B113" s="640" t="s">
        <v>8</v>
      </c>
      <c r="C113" s="641">
        <v>7422</v>
      </c>
      <c r="D113" s="632">
        <f>E113</f>
        <v>214522.8</v>
      </c>
      <c r="E113" s="632">
        <f>E116+E117</f>
        <v>214522.8</v>
      </c>
      <c r="F113" s="631" t="s">
        <v>534</v>
      </c>
    </row>
    <row r="114" spans="1:6" s="637" customFormat="1" ht="12.75">
      <c r="A114" s="633"/>
      <c r="B114" s="642" t="s">
        <v>245</v>
      </c>
      <c r="C114" s="643"/>
      <c r="D114" s="647"/>
      <c r="E114" s="647"/>
      <c r="F114" s="635"/>
    </row>
    <row r="115" spans="1:6" ht="12.75">
      <c r="A115" s="633"/>
      <c r="B115" s="642" t="s">
        <v>880</v>
      </c>
      <c r="C115" s="643"/>
      <c r="D115" s="647"/>
      <c r="E115" s="647"/>
      <c r="F115" s="635"/>
    </row>
    <row r="116" spans="1:6" ht="12.75">
      <c r="A116" s="644" t="s">
        <v>70</v>
      </c>
      <c r="B116" s="650" t="s">
        <v>9</v>
      </c>
      <c r="C116" s="697"/>
      <c r="D116" s="698">
        <f>E116</f>
        <v>193237.8</v>
      </c>
      <c r="E116" s="646">
        <f>'[4]Ekamutner'!$F$93+'[4]Ekamutner'!$F$88+'[4]Ekamutner'!$F$89+'[4]Ekamutner'!$F$90+'[4]Ekamutner'!$F$91+'[4]Ekamutner'!$F$92</f>
        <v>193237.8</v>
      </c>
      <c r="F116" s="622" t="s">
        <v>534</v>
      </c>
    </row>
    <row r="117" spans="1:6" s="637" customFormat="1" ht="38.25">
      <c r="A117" s="644" t="s">
        <v>71</v>
      </c>
      <c r="B117" s="650" t="s">
        <v>10</v>
      </c>
      <c r="C117" s="622"/>
      <c r="D117" s="646">
        <f>E117</f>
        <v>21285</v>
      </c>
      <c r="E117" s="646">
        <f>'[4]Ekamutner'!$F$94</f>
        <v>21285</v>
      </c>
      <c r="F117" s="622" t="s">
        <v>534</v>
      </c>
    </row>
    <row r="118" spans="1:6" ht="12.75">
      <c r="A118" s="629" t="s">
        <v>72</v>
      </c>
      <c r="B118" s="640" t="s">
        <v>11</v>
      </c>
      <c r="C118" s="641">
        <v>7431</v>
      </c>
      <c r="D118" s="632">
        <f>E118</f>
        <v>1000</v>
      </c>
      <c r="E118" s="632">
        <f>E121</f>
        <v>1000</v>
      </c>
      <c r="F118" s="631" t="s">
        <v>534</v>
      </c>
    </row>
    <row r="119" spans="1:6" ht="12.75">
      <c r="A119" s="633"/>
      <c r="B119" s="642" t="s">
        <v>73</v>
      </c>
      <c r="C119" s="643"/>
      <c r="D119" s="647"/>
      <c r="E119" s="647"/>
      <c r="F119" s="635"/>
    </row>
    <row r="120" spans="1:6" ht="12.75">
      <c r="A120" s="633"/>
      <c r="B120" s="642" t="s">
        <v>880</v>
      </c>
      <c r="C120" s="643"/>
      <c r="D120" s="647"/>
      <c r="E120" s="647"/>
      <c r="F120" s="635"/>
    </row>
    <row r="121" spans="1:6" ht="51">
      <c r="A121" s="644" t="s">
        <v>74</v>
      </c>
      <c r="B121" s="650" t="s">
        <v>541</v>
      </c>
      <c r="C121" s="677"/>
      <c r="D121" s="646">
        <f>E121</f>
        <v>1000</v>
      </c>
      <c r="E121" s="646">
        <f>'[4]Ekamutner'!$F$96</f>
        <v>1000</v>
      </c>
      <c r="F121" s="622" t="s">
        <v>534</v>
      </c>
    </row>
    <row r="122" spans="1:6" ht="38.25">
      <c r="A122" s="644" t="s">
        <v>75</v>
      </c>
      <c r="B122" s="650" t="s">
        <v>246</v>
      </c>
      <c r="C122" s="677"/>
      <c r="D122" s="694"/>
      <c r="E122" s="689"/>
      <c r="F122" s="622" t="s">
        <v>534</v>
      </c>
    </row>
    <row r="123" spans="1:6" ht="12.75">
      <c r="A123" s="629" t="s">
        <v>76</v>
      </c>
      <c r="B123" s="640" t="s">
        <v>441</v>
      </c>
      <c r="C123" s="641">
        <v>7441</v>
      </c>
      <c r="D123" s="685"/>
      <c r="E123" s="652"/>
      <c r="F123" s="631" t="s">
        <v>534</v>
      </c>
    </row>
    <row r="124" spans="1:6" ht="12.75">
      <c r="A124" s="633"/>
      <c r="B124" s="642" t="s">
        <v>77</v>
      </c>
      <c r="C124" s="643"/>
      <c r="D124" s="676"/>
      <c r="E124" s="657"/>
      <c r="F124" s="635"/>
    </row>
    <row r="125" spans="1:6" ht="12.75">
      <c r="A125" s="699"/>
      <c r="B125" s="642" t="s">
        <v>880</v>
      </c>
      <c r="C125" s="638"/>
      <c r="D125" s="676"/>
      <c r="E125" s="657"/>
      <c r="F125" s="635"/>
    </row>
    <row r="126" spans="1:6" ht="84" customHeight="1">
      <c r="A126" s="633" t="s">
        <v>78</v>
      </c>
      <c r="B126" s="645" t="s">
        <v>355</v>
      </c>
      <c r="C126" s="677"/>
      <c r="D126" s="685"/>
      <c r="E126" s="652"/>
      <c r="F126" s="622" t="s">
        <v>534</v>
      </c>
    </row>
    <row r="127" spans="1:6" ht="93" customHeight="1">
      <c r="A127" s="644" t="s">
        <v>247</v>
      </c>
      <c r="B127" s="645" t="s">
        <v>356</v>
      </c>
      <c r="C127" s="687"/>
      <c r="D127" s="685"/>
      <c r="E127" s="652"/>
      <c r="F127" s="622" t="s">
        <v>534</v>
      </c>
    </row>
    <row r="128" spans="1:6" ht="12.75">
      <c r="A128" s="629" t="s">
        <v>79</v>
      </c>
      <c r="B128" s="640" t="s">
        <v>752</v>
      </c>
      <c r="C128" s="641">
        <v>7442</v>
      </c>
      <c r="D128" s="693"/>
      <c r="E128" s="631" t="s">
        <v>534</v>
      </c>
      <c r="F128" s="631"/>
    </row>
    <row r="129" spans="1:6" ht="12.75">
      <c r="A129" s="633"/>
      <c r="B129" s="642" t="s">
        <v>442</v>
      </c>
      <c r="C129" s="643"/>
      <c r="D129" s="676"/>
      <c r="E129" s="635"/>
      <c r="F129" s="635"/>
    </row>
    <row r="130" spans="1:6" ht="12.75">
      <c r="A130" s="633"/>
      <c r="B130" s="642" t="s">
        <v>880</v>
      </c>
      <c r="C130" s="643"/>
      <c r="D130" s="676"/>
      <c r="E130" s="635"/>
      <c r="F130" s="635"/>
    </row>
    <row r="131" spans="1:6" ht="89.25" customHeight="1">
      <c r="A131" s="644" t="s">
        <v>80</v>
      </c>
      <c r="B131" s="645" t="s">
        <v>12</v>
      </c>
      <c r="C131" s="677"/>
      <c r="D131" s="678"/>
      <c r="E131" s="622" t="s">
        <v>534</v>
      </c>
      <c r="F131" s="622"/>
    </row>
    <row r="132" spans="1:6" ht="93.75" customHeight="1">
      <c r="A132" s="644" t="s">
        <v>81</v>
      </c>
      <c r="B132" s="650" t="s">
        <v>13</v>
      </c>
      <c r="C132" s="677"/>
      <c r="D132" s="678"/>
      <c r="E132" s="622" t="s">
        <v>534</v>
      </c>
      <c r="F132" s="700"/>
    </row>
    <row r="133" spans="1:6" ht="12.75">
      <c r="A133" s="679" t="s">
        <v>443</v>
      </c>
      <c r="B133" s="640" t="s">
        <v>540</v>
      </c>
      <c r="C133" s="631">
        <v>7451</v>
      </c>
      <c r="D133" s="693"/>
      <c r="E133" s="701">
        <f>E138</f>
        <v>0</v>
      </c>
      <c r="F133" s="631"/>
    </row>
    <row r="134" spans="1:6" ht="12.75">
      <c r="A134" s="653"/>
      <c r="B134" s="642" t="s">
        <v>753</v>
      </c>
      <c r="C134" s="702"/>
      <c r="D134" s="676"/>
      <c r="E134" s="676"/>
      <c r="F134" s="635"/>
    </row>
    <row r="135" spans="1:6" ht="12.75">
      <c r="A135" s="658"/>
      <c r="B135" s="642" t="s">
        <v>880</v>
      </c>
      <c r="C135" s="683"/>
      <c r="D135" s="676"/>
      <c r="E135" s="676"/>
      <c r="F135" s="635"/>
    </row>
    <row r="136" spans="1:6" ht="25.5">
      <c r="A136" s="644" t="s">
        <v>444</v>
      </c>
      <c r="B136" s="650" t="s">
        <v>14</v>
      </c>
      <c r="C136" s="677"/>
      <c r="D136" s="678"/>
      <c r="E136" s="622" t="s">
        <v>534</v>
      </c>
      <c r="F136" s="622"/>
    </row>
    <row r="137" spans="1:6" ht="25.5">
      <c r="A137" s="644" t="s">
        <v>445</v>
      </c>
      <c r="B137" s="650" t="s">
        <v>15</v>
      </c>
      <c r="C137" s="677"/>
      <c r="D137" s="678"/>
      <c r="E137" s="622" t="s">
        <v>534</v>
      </c>
      <c r="F137" s="622"/>
    </row>
    <row r="138" spans="1:6" ht="25.5">
      <c r="A138" s="644" t="s">
        <v>446</v>
      </c>
      <c r="B138" s="645" t="s">
        <v>248</v>
      </c>
      <c r="C138" s="677"/>
      <c r="D138" s="678"/>
      <c r="E138" s="703"/>
      <c r="F138" s="622"/>
    </row>
    <row r="139" ht="3" customHeight="1"/>
    <row r="140" spans="1:5" ht="33.75" customHeight="1">
      <c r="A140" s="768" t="s">
        <v>456</v>
      </c>
      <c r="B140" s="769"/>
      <c r="C140" s="769"/>
      <c r="D140" s="769"/>
      <c r="E140" s="769"/>
    </row>
    <row r="141" spans="1:4" ht="13.5" thickBot="1">
      <c r="A141" s="704" t="s">
        <v>141</v>
      </c>
      <c r="B141" s="77"/>
      <c r="C141" s="77"/>
      <c r="D141" s="77"/>
    </row>
    <row r="142" spans="1:5" ht="77.25" thickBot="1">
      <c r="A142" s="766" t="s">
        <v>148</v>
      </c>
      <c r="B142" s="766" t="s">
        <v>787</v>
      </c>
      <c r="C142" s="705" t="s">
        <v>142</v>
      </c>
      <c r="D142" s="705" t="s">
        <v>143</v>
      </c>
      <c r="E142" s="706" t="s">
        <v>144</v>
      </c>
    </row>
    <row r="143" spans="1:5" ht="16.5" customHeight="1" thickBot="1">
      <c r="A143" s="767" t="s">
        <v>149</v>
      </c>
      <c r="B143" s="767"/>
      <c r="C143" s="707">
        <v>1</v>
      </c>
      <c r="D143" s="707">
        <v>2</v>
      </c>
      <c r="E143" s="708">
        <v>3</v>
      </c>
    </row>
    <row r="144" spans="1:5" ht="26.25" thickBot="1">
      <c r="A144" s="709">
        <v>1</v>
      </c>
      <c r="B144" s="710" t="s">
        <v>881</v>
      </c>
      <c r="C144" s="711">
        <v>43754.5</v>
      </c>
      <c r="D144" s="711">
        <v>32518</v>
      </c>
      <c r="E144" s="712">
        <v>0</v>
      </c>
    </row>
    <row r="145" spans="1:5" ht="26.25" thickBot="1">
      <c r="A145" s="709">
        <v>2</v>
      </c>
      <c r="B145" s="710" t="s">
        <v>145</v>
      </c>
      <c r="C145" s="711">
        <v>63980</v>
      </c>
      <c r="D145" s="711">
        <v>56159</v>
      </c>
      <c r="E145" s="712">
        <v>0</v>
      </c>
    </row>
    <row r="146" spans="1:5" ht="13.5" thickBot="1">
      <c r="A146" s="709">
        <v>3</v>
      </c>
      <c r="B146" s="710" t="s">
        <v>884</v>
      </c>
      <c r="C146" s="711">
        <v>106949</v>
      </c>
      <c r="D146" s="711">
        <v>84582</v>
      </c>
      <c r="E146" s="712">
        <v>150565</v>
      </c>
    </row>
    <row r="147" spans="1:5" ht="13.5" thickBot="1">
      <c r="A147" s="709">
        <v>4</v>
      </c>
      <c r="B147" s="710" t="s">
        <v>1104</v>
      </c>
      <c r="C147" s="711">
        <v>0</v>
      </c>
      <c r="D147" s="711">
        <v>12000</v>
      </c>
      <c r="E147" s="712">
        <v>71200</v>
      </c>
    </row>
    <row r="148" spans="1:5" ht="13.5" thickBot="1">
      <c r="A148" s="709">
        <v>5</v>
      </c>
      <c r="B148" s="710" t="s">
        <v>146</v>
      </c>
      <c r="C148" s="711">
        <v>14370</v>
      </c>
      <c r="D148" s="711">
        <v>12770</v>
      </c>
      <c r="E148" s="713" t="s">
        <v>524</v>
      </c>
    </row>
    <row r="149" spans="1:5" ht="13.5" thickBot="1">
      <c r="A149" s="709">
        <v>6</v>
      </c>
      <c r="B149" s="710" t="s">
        <v>147</v>
      </c>
      <c r="C149" s="711">
        <v>2450</v>
      </c>
      <c r="D149" s="711">
        <v>1700</v>
      </c>
      <c r="E149" s="713" t="s">
        <v>524</v>
      </c>
    </row>
    <row r="151" spans="1:2" ht="12.75">
      <c r="A151" s="618" t="s">
        <v>1105</v>
      </c>
      <c r="B151" s="617" t="s">
        <v>1106</v>
      </c>
    </row>
  </sheetData>
  <sheetProtection/>
  <mergeCells count="21">
    <mergeCell ref="A1:F1"/>
    <mergeCell ref="A2:F2"/>
    <mergeCell ref="D5:D6"/>
    <mergeCell ref="B5:B6"/>
    <mergeCell ref="C5:C6"/>
    <mergeCell ref="A5:A6"/>
    <mergeCell ref="F8:F9"/>
    <mergeCell ref="E10:E12"/>
    <mergeCell ref="D8:D9"/>
    <mergeCell ref="B142:B143"/>
    <mergeCell ref="D13:D14"/>
    <mergeCell ref="D61:D63"/>
    <mergeCell ref="E61:E63"/>
    <mergeCell ref="F61:F63"/>
    <mergeCell ref="E8:E9"/>
    <mergeCell ref="A142:A143"/>
    <mergeCell ref="A140:E140"/>
    <mergeCell ref="E13:E14"/>
    <mergeCell ref="D10:D12"/>
    <mergeCell ref="F86:F88"/>
    <mergeCell ref="D86:D88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3"/>
  <sheetViews>
    <sheetView zoomScale="150" zoomScaleNormal="150" zoomScalePageLayoutView="0" workbookViewId="0" topLeftCell="A6">
      <pane ySplit="3270" topLeftCell="A216" activePane="bottomLeft" state="split"/>
      <selection pane="topLeft" activeCell="H8" sqref="H8"/>
      <selection pane="bottomLeft" activeCell="I223" sqref="I223"/>
    </sheetView>
  </sheetViews>
  <sheetFormatPr defaultColWidth="9.140625" defaultRowHeight="12.75"/>
  <cols>
    <col min="1" max="1" width="5.140625" style="154" customWidth="1"/>
    <col min="2" max="2" width="6.421875" style="611" customWidth="1"/>
    <col min="3" max="3" width="6.28125" style="74" customWidth="1"/>
    <col min="4" max="4" width="5.7109375" style="612" customWidth="1"/>
    <col min="5" max="5" width="47.7109375" style="607" customWidth="1"/>
    <col min="6" max="6" width="47.57421875" style="481" hidden="1" customWidth="1"/>
    <col min="7" max="7" width="16.7109375" style="476" customWidth="1"/>
    <col min="8" max="8" width="17.140625" style="476" customWidth="1"/>
    <col min="9" max="9" width="15.00390625" style="476" customWidth="1"/>
    <col min="10" max="10" width="15.7109375" style="476" bestFit="1" customWidth="1"/>
    <col min="11" max="12" width="19.00390625" style="476" customWidth="1"/>
    <col min="13" max="13" width="15.7109375" style="476" bestFit="1" customWidth="1"/>
    <col min="14" max="14" width="12.28125" style="476" bestFit="1" customWidth="1"/>
    <col min="15" max="16384" width="9.140625" style="476" customWidth="1"/>
  </cols>
  <sheetData>
    <row r="1" spans="1:9" ht="18">
      <c r="A1" s="792" t="s">
        <v>1079</v>
      </c>
      <c r="B1" s="792"/>
      <c r="C1" s="792"/>
      <c r="D1" s="792"/>
      <c r="E1" s="792"/>
      <c r="F1" s="792"/>
      <c r="G1" s="792"/>
      <c r="H1" s="792"/>
      <c r="I1" s="792"/>
    </row>
    <row r="2" spans="1:9" ht="36" customHeight="1">
      <c r="A2" s="793" t="s">
        <v>1080</v>
      </c>
      <c r="B2" s="793"/>
      <c r="C2" s="793"/>
      <c r="D2" s="793"/>
      <c r="E2" s="793"/>
      <c r="F2" s="793"/>
      <c r="G2" s="793"/>
      <c r="H2" s="793"/>
      <c r="I2" s="793"/>
    </row>
    <row r="3" spans="1:7" ht="15.75">
      <c r="A3" s="477" t="s">
        <v>1081</v>
      </c>
      <c r="B3" s="478"/>
      <c r="C3" s="479"/>
      <c r="D3" s="479"/>
      <c r="E3" s="480"/>
      <c r="F3" s="477"/>
      <c r="G3" s="477"/>
    </row>
    <row r="4" spans="2:9" ht="16.5" thickBot="1">
      <c r="B4" s="3"/>
      <c r="C4" s="4"/>
      <c r="D4" s="4"/>
      <c r="E4" s="5"/>
      <c r="H4" s="794" t="s">
        <v>305</v>
      </c>
      <c r="I4" s="794"/>
    </row>
    <row r="5" spans="1:9" s="482" customFormat="1" ht="16.5" thickBot="1">
      <c r="A5" s="795" t="s">
        <v>303</v>
      </c>
      <c r="B5" s="803" t="s">
        <v>137</v>
      </c>
      <c r="C5" s="784" t="s">
        <v>531</v>
      </c>
      <c r="D5" s="786" t="s">
        <v>532</v>
      </c>
      <c r="E5" s="797" t="s">
        <v>304</v>
      </c>
      <c r="F5" s="799" t="s">
        <v>530</v>
      </c>
      <c r="G5" s="801" t="s">
        <v>306</v>
      </c>
      <c r="H5" s="788" t="s">
        <v>407</v>
      </c>
      <c r="I5" s="789"/>
    </row>
    <row r="6" spans="1:9" s="485" customFormat="1" ht="32.25" customHeight="1" thickBot="1">
      <c r="A6" s="796"/>
      <c r="B6" s="785"/>
      <c r="C6" s="785"/>
      <c r="D6" s="787"/>
      <c r="E6" s="798"/>
      <c r="F6" s="800"/>
      <c r="G6" s="802"/>
      <c r="H6" s="483" t="s">
        <v>521</v>
      </c>
      <c r="I6" s="484" t="s">
        <v>522</v>
      </c>
    </row>
    <row r="7" spans="1:9" s="11" customFormat="1" ht="16.5" thickBot="1">
      <c r="A7" s="486">
        <v>1</v>
      </c>
      <c r="B7" s="487">
        <v>2</v>
      </c>
      <c r="C7" s="487">
        <v>3</v>
      </c>
      <c r="D7" s="488">
        <v>4</v>
      </c>
      <c r="E7" s="489">
        <v>5</v>
      </c>
      <c r="F7" s="490"/>
      <c r="G7" s="489">
        <v>6</v>
      </c>
      <c r="H7" s="491">
        <v>7</v>
      </c>
      <c r="I7" s="492">
        <v>8</v>
      </c>
    </row>
    <row r="8" spans="1:15" s="501" customFormat="1" ht="18" customHeight="1" thickBot="1">
      <c r="A8" s="493">
        <v>2000</v>
      </c>
      <c r="B8" s="494" t="s">
        <v>533</v>
      </c>
      <c r="C8" s="495" t="s">
        <v>534</v>
      </c>
      <c r="D8" s="496" t="s">
        <v>534</v>
      </c>
      <c r="E8" s="497" t="s">
        <v>1082</v>
      </c>
      <c r="F8" s="498"/>
      <c r="G8" s="747">
        <f>G9+G89+G162+G183+G212+G242+G273+G305+G142+G45+G63</f>
        <v>1464709.73</v>
      </c>
      <c r="H8" s="747">
        <f>H9+H45+H63+H89+H142+H162+H182+H212+H242+H273+H305</f>
        <v>1351502.162</v>
      </c>
      <c r="I8" s="747">
        <f>I9+I89+I162+I183+I212+I242+I273+I305+I142</f>
        <v>119290.568</v>
      </c>
      <c r="M8" s="499"/>
      <c r="N8" s="499">
        <f>1351502.162-H8</f>
        <v>0</v>
      </c>
      <c r="O8" s="500">
        <f>119290.568-I8</f>
        <v>0</v>
      </c>
    </row>
    <row r="9" spans="1:10" s="511" customFormat="1" ht="27" customHeight="1">
      <c r="A9" s="502">
        <v>2100</v>
      </c>
      <c r="B9" s="503" t="s">
        <v>352</v>
      </c>
      <c r="C9" s="504" t="s">
        <v>287</v>
      </c>
      <c r="D9" s="505" t="s">
        <v>287</v>
      </c>
      <c r="E9" s="506" t="s">
        <v>1083</v>
      </c>
      <c r="F9" s="507" t="s">
        <v>535</v>
      </c>
      <c r="G9" s="508">
        <f>H9+I9</f>
        <v>469931.2</v>
      </c>
      <c r="H9" s="509">
        <f>H11</f>
        <v>401808.2</v>
      </c>
      <c r="I9" s="509">
        <f>I11</f>
        <v>68123</v>
      </c>
      <c r="J9" s="510"/>
    </row>
    <row r="10" spans="1:9" ht="11.25" customHeight="1">
      <c r="A10" s="512"/>
      <c r="B10" s="503"/>
      <c r="C10" s="504"/>
      <c r="D10" s="505"/>
      <c r="E10" s="513" t="s">
        <v>258</v>
      </c>
      <c r="F10" s="514"/>
      <c r="G10" s="515"/>
      <c r="H10" s="516"/>
      <c r="I10" s="517"/>
    </row>
    <row r="11" spans="1:9" s="37" customFormat="1" ht="48">
      <c r="A11" s="518">
        <v>2110</v>
      </c>
      <c r="B11" s="503" t="s">
        <v>352</v>
      </c>
      <c r="C11" s="25" t="s">
        <v>288</v>
      </c>
      <c r="D11" s="519" t="s">
        <v>287</v>
      </c>
      <c r="E11" s="520" t="s">
        <v>138</v>
      </c>
      <c r="F11" s="521" t="s">
        <v>536</v>
      </c>
      <c r="G11" s="522">
        <f>H11+I11</f>
        <v>469931.2</v>
      </c>
      <c r="H11" s="523">
        <f>H13+H24+H31</f>
        <v>401808.2</v>
      </c>
      <c r="I11" s="523">
        <f>I13+I24+I31</f>
        <v>68123</v>
      </c>
    </row>
    <row r="12" spans="1:9" s="37" customFormat="1" ht="10.5" customHeight="1">
      <c r="A12" s="518"/>
      <c r="B12" s="503"/>
      <c r="C12" s="25"/>
      <c r="D12" s="519"/>
      <c r="E12" s="513" t="s">
        <v>259</v>
      </c>
      <c r="F12" s="521"/>
      <c r="G12" s="524"/>
      <c r="H12" s="525"/>
      <c r="I12" s="526"/>
    </row>
    <row r="13" spans="1:9" ht="24">
      <c r="A13" s="518">
        <v>2111</v>
      </c>
      <c r="B13" s="527" t="s">
        <v>352</v>
      </c>
      <c r="C13" s="528" t="s">
        <v>288</v>
      </c>
      <c r="D13" s="529" t="s">
        <v>288</v>
      </c>
      <c r="E13" s="513" t="s">
        <v>139</v>
      </c>
      <c r="F13" s="530" t="s">
        <v>537</v>
      </c>
      <c r="G13" s="531">
        <f>H13</f>
        <v>301092.8</v>
      </c>
      <c r="H13" s="532">
        <f>'[4]Բյուջե-2022'!$C$25+'[4]Բյուջե-2022'!$C$26</f>
        <v>301092.8</v>
      </c>
      <c r="I13" s="533">
        <f>'[4]Բյուջե-2022'!$BC$26+'[4]Բյուջե-2022'!$BD$26+'[4]Բյուջե-2022'!$BE$26+'[4]Բյուջե-2022'!$BD$25</f>
        <v>24166</v>
      </c>
    </row>
    <row r="14" spans="1:9" ht="15.75">
      <c r="A14" s="518">
        <v>2112</v>
      </c>
      <c r="B14" s="527" t="s">
        <v>352</v>
      </c>
      <c r="C14" s="528" t="s">
        <v>288</v>
      </c>
      <c r="D14" s="529" t="s">
        <v>289</v>
      </c>
      <c r="E14" s="513" t="s">
        <v>538</v>
      </c>
      <c r="F14" s="530" t="s">
        <v>539</v>
      </c>
      <c r="G14" s="534"/>
      <c r="H14" s="535"/>
      <c r="I14" s="536"/>
    </row>
    <row r="15" spans="1:9" ht="15.75">
      <c r="A15" s="518">
        <v>2113</v>
      </c>
      <c r="B15" s="527" t="s">
        <v>352</v>
      </c>
      <c r="C15" s="528" t="s">
        <v>288</v>
      </c>
      <c r="D15" s="529" t="s">
        <v>190</v>
      </c>
      <c r="E15" s="513" t="s">
        <v>542</v>
      </c>
      <c r="F15" s="530" t="s">
        <v>543</v>
      </c>
      <c r="G15" s="534"/>
      <c r="H15" s="535"/>
      <c r="I15" s="536"/>
    </row>
    <row r="16" spans="1:9" ht="15.75">
      <c r="A16" s="518">
        <v>2120</v>
      </c>
      <c r="B16" s="503" t="s">
        <v>352</v>
      </c>
      <c r="C16" s="25" t="s">
        <v>289</v>
      </c>
      <c r="D16" s="519" t="s">
        <v>287</v>
      </c>
      <c r="E16" s="520" t="s">
        <v>544</v>
      </c>
      <c r="F16" s="537" t="s">
        <v>545</v>
      </c>
      <c r="G16" s="534"/>
      <c r="H16" s="535"/>
      <c r="I16" s="536"/>
    </row>
    <row r="17" spans="1:9" s="37" customFormat="1" ht="10.5" customHeight="1">
      <c r="A17" s="518"/>
      <c r="B17" s="503"/>
      <c r="C17" s="25"/>
      <c r="D17" s="519"/>
      <c r="E17" s="513" t="s">
        <v>259</v>
      </c>
      <c r="F17" s="521"/>
      <c r="G17" s="524"/>
      <c r="H17" s="525"/>
      <c r="I17" s="526"/>
    </row>
    <row r="18" spans="1:9" ht="16.5" customHeight="1">
      <c r="A18" s="518">
        <v>2121</v>
      </c>
      <c r="B18" s="527" t="s">
        <v>352</v>
      </c>
      <c r="C18" s="528" t="s">
        <v>289</v>
      </c>
      <c r="D18" s="529" t="s">
        <v>288</v>
      </c>
      <c r="E18" s="538" t="s">
        <v>140</v>
      </c>
      <c r="F18" s="530" t="s">
        <v>546</v>
      </c>
      <c r="G18" s="534"/>
      <c r="H18" s="535"/>
      <c r="I18" s="536"/>
    </row>
    <row r="19" spans="1:9" ht="28.5">
      <c r="A19" s="518">
        <v>2122</v>
      </c>
      <c r="B19" s="527" t="s">
        <v>352</v>
      </c>
      <c r="C19" s="528" t="s">
        <v>289</v>
      </c>
      <c r="D19" s="529" t="s">
        <v>289</v>
      </c>
      <c r="E19" s="513" t="s">
        <v>547</v>
      </c>
      <c r="F19" s="530" t="s">
        <v>548</v>
      </c>
      <c r="G19" s="534"/>
      <c r="H19" s="535"/>
      <c r="I19" s="536"/>
    </row>
    <row r="20" spans="1:9" ht="15.75">
      <c r="A20" s="518">
        <v>2130</v>
      </c>
      <c r="B20" s="503" t="s">
        <v>352</v>
      </c>
      <c r="C20" s="25" t="s">
        <v>190</v>
      </c>
      <c r="D20" s="519" t="s">
        <v>287</v>
      </c>
      <c r="E20" s="520" t="s">
        <v>549</v>
      </c>
      <c r="F20" s="539" t="s">
        <v>550</v>
      </c>
      <c r="G20" s="534"/>
      <c r="H20" s="535"/>
      <c r="I20" s="536"/>
    </row>
    <row r="21" spans="1:9" s="37" customFormat="1" ht="10.5" customHeight="1">
      <c r="A21" s="518"/>
      <c r="B21" s="503"/>
      <c r="C21" s="25"/>
      <c r="D21" s="519"/>
      <c r="E21" s="513" t="s">
        <v>259</v>
      </c>
      <c r="F21" s="521"/>
      <c r="G21" s="524"/>
      <c r="H21" s="525"/>
      <c r="I21" s="526"/>
    </row>
    <row r="22" spans="1:9" ht="24">
      <c r="A22" s="518">
        <v>2131</v>
      </c>
      <c r="B22" s="527" t="s">
        <v>352</v>
      </c>
      <c r="C22" s="528" t="s">
        <v>190</v>
      </c>
      <c r="D22" s="529" t="s">
        <v>288</v>
      </c>
      <c r="E22" s="513" t="s">
        <v>551</v>
      </c>
      <c r="F22" s="530" t="s">
        <v>552</v>
      </c>
      <c r="G22" s="534"/>
      <c r="H22" s="535"/>
      <c r="I22" s="536"/>
    </row>
    <row r="23" spans="1:9" ht="14.25" customHeight="1">
      <c r="A23" s="518">
        <v>2132</v>
      </c>
      <c r="B23" s="527" t="s">
        <v>352</v>
      </c>
      <c r="C23" s="528">
        <v>3</v>
      </c>
      <c r="D23" s="529">
        <v>2</v>
      </c>
      <c r="E23" s="513" t="s">
        <v>553</v>
      </c>
      <c r="F23" s="530" t="s">
        <v>554</v>
      </c>
      <c r="G23" s="534"/>
      <c r="H23" s="535"/>
      <c r="I23" s="536"/>
    </row>
    <row r="24" spans="1:9" ht="15.75">
      <c r="A24" s="518">
        <v>2133</v>
      </c>
      <c r="B24" s="527" t="s">
        <v>352</v>
      </c>
      <c r="C24" s="528">
        <v>3</v>
      </c>
      <c r="D24" s="529">
        <v>3</v>
      </c>
      <c r="E24" s="513" t="s">
        <v>555</v>
      </c>
      <c r="F24" s="530" t="s">
        <v>556</v>
      </c>
      <c r="G24" s="531">
        <f>H24</f>
        <v>302.4</v>
      </c>
      <c r="H24" s="532">
        <f>'[4]Բյուջե-2022'!$C$27</f>
        <v>302.4</v>
      </c>
      <c r="I24" s="536"/>
    </row>
    <row r="25" spans="1:9" ht="12.75" customHeight="1">
      <c r="A25" s="518">
        <v>2140</v>
      </c>
      <c r="B25" s="503" t="s">
        <v>352</v>
      </c>
      <c r="C25" s="25">
        <v>4</v>
      </c>
      <c r="D25" s="519">
        <v>0</v>
      </c>
      <c r="E25" s="520" t="s">
        <v>557</v>
      </c>
      <c r="F25" s="521" t="s">
        <v>558</v>
      </c>
      <c r="G25" s="534"/>
      <c r="H25" s="535"/>
      <c r="I25" s="536"/>
    </row>
    <row r="26" spans="1:9" s="37" customFormat="1" ht="10.5" customHeight="1">
      <c r="A26" s="518"/>
      <c r="B26" s="503"/>
      <c r="C26" s="25"/>
      <c r="D26" s="519"/>
      <c r="E26" s="513" t="s">
        <v>259</v>
      </c>
      <c r="F26" s="521"/>
      <c r="G26" s="524"/>
      <c r="H26" s="525"/>
      <c r="I26" s="526"/>
    </row>
    <row r="27" spans="1:9" ht="15.75">
      <c r="A27" s="518">
        <v>2141</v>
      </c>
      <c r="B27" s="527" t="s">
        <v>352</v>
      </c>
      <c r="C27" s="528">
        <v>4</v>
      </c>
      <c r="D27" s="529">
        <v>1</v>
      </c>
      <c r="E27" s="513" t="s">
        <v>559</v>
      </c>
      <c r="F27" s="540" t="s">
        <v>560</v>
      </c>
      <c r="G27" s="534"/>
      <c r="H27" s="535"/>
      <c r="I27" s="536"/>
    </row>
    <row r="28" spans="1:9" ht="36">
      <c r="A28" s="518">
        <v>2150</v>
      </c>
      <c r="B28" s="503" t="s">
        <v>352</v>
      </c>
      <c r="C28" s="25">
        <v>5</v>
      </c>
      <c r="D28" s="519">
        <v>0</v>
      </c>
      <c r="E28" s="520" t="s">
        <v>561</v>
      </c>
      <c r="F28" s="521" t="s">
        <v>562</v>
      </c>
      <c r="G28" s="534"/>
      <c r="H28" s="535"/>
      <c r="I28" s="536"/>
    </row>
    <row r="29" spans="1:9" s="37" customFormat="1" ht="10.5" customHeight="1">
      <c r="A29" s="518"/>
      <c r="B29" s="503"/>
      <c r="C29" s="25"/>
      <c r="D29" s="519"/>
      <c r="E29" s="513" t="s">
        <v>259</v>
      </c>
      <c r="F29" s="521"/>
      <c r="G29" s="524"/>
      <c r="H29" s="525"/>
      <c r="I29" s="526"/>
    </row>
    <row r="30" spans="1:9" ht="24">
      <c r="A30" s="518">
        <v>2151</v>
      </c>
      <c r="B30" s="527" t="s">
        <v>352</v>
      </c>
      <c r="C30" s="528">
        <v>5</v>
      </c>
      <c r="D30" s="529">
        <v>1</v>
      </c>
      <c r="E30" s="513" t="s">
        <v>563</v>
      </c>
      <c r="F30" s="540" t="s">
        <v>564</v>
      </c>
      <c r="G30" s="534"/>
      <c r="H30" s="535"/>
      <c r="I30" s="536"/>
    </row>
    <row r="31" spans="1:9" ht="28.5">
      <c r="A31" s="518">
        <v>2160</v>
      </c>
      <c r="B31" s="503" t="s">
        <v>352</v>
      </c>
      <c r="C31" s="25">
        <v>6</v>
      </c>
      <c r="D31" s="519">
        <v>0</v>
      </c>
      <c r="E31" s="520" t="s">
        <v>565</v>
      </c>
      <c r="F31" s="521" t="s">
        <v>566</v>
      </c>
      <c r="G31" s="541">
        <f>H31</f>
        <v>100413</v>
      </c>
      <c r="H31" s="542">
        <f>H33</f>
        <v>100413</v>
      </c>
      <c r="I31" s="542">
        <f>I33</f>
        <v>43957</v>
      </c>
    </row>
    <row r="32" spans="1:9" s="37" customFormat="1" ht="10.5" customHeight="1">
      <c r="A32" s="518"/>
      <c r="B32" s="503"/>
      <c r="C32" s="25"/>
      <c r="D32" s="519"/>
      <c r="E32" s="513" t="s">
        <v>259</v>
      </c>
      <c r="F32" s="521"/>
      <c r="G32" s="524"/>
      <c r="H32" s="525"/>
      <c r="I32" s="526"/>
    </row>
    <row r="33" spans="1:9" ht="24">
      <c r="A33" s="518">
        <v>2161</v>
      </c>
      <c r="B33" s="527" t="s">
        <v>352</v>
      </c>
      <c r="C33" s="528">
        <v>6</v>
      </c>
      <c r="D33" s="529">
        <v>1</v>
      </c>
      <c r="E33" s="513" t="s">
        <v>567</v>
      </c>
      <c r="F33" s="530" t="s">
        <v>568</v>
      </c>
      <c r="G33" s="541">
        <f>H33</f>
        <v>100413</v>
      </c>
      <c r="H33" s="542">
        <f>'[4]Բյուջե-2022'!$C$23+'[4]Բյուջե-2022'!$C$28</f>
        <v>100413</v>
      </c>
      <c r="I33" s="533">
        <f>'[4]Բյուջե-2022'!$BD$28+'[4]Բյուջե-2022'!$AY$28+'[4]Բյուջե-2022'!$AX$28</f>
        <v>43957</v>
      </c>
    </row>
    <row r="34" spans="1:9" ht="15.75">
      <c r="A34" s="518">
        <v>2170</v>
      </c>
      <c r="B34" s="503" t="s">
        <v>352</v>
      </c>
      <c r="C34" s="25">
        <v>7</v>
      </c>
      <c r="D34" s="519">
        <v>0</v>
      </c>
      <c r="E34" s="520" t="s">
        <v>400</v>
      </c>
      <c r="F34" s="530"/>
      <c r="G34" s="534"/>
      <c r="H34" s="535"/>
      <c r="I34" s="536"/>
    </row>
    <row r="35" spans="1:9" s="37" customFormat="1" ht="10.5" customHeight="1">
      <c r="A35" s="518"/>
      <c r="B35" s="503"/>
      <c r="C35" s="25"/>
      <c r="D35" s="519"/>
      <c r="E35" s="513" t="s">
        <v>259</v>
      </c>
      <c r="F35" s="521"/>
      <c r="G35" s="524"/>
      <c r="H35" s="525"/>
      <c r="I35" s="526"/>
    </row>
    <row r="36" spans="1:9" ht="15.75">
      <c r="A36" s="518">
        <v>2171</v>
      </c>
      <c r="B36" s="527" t="s">
        <v>352</v>
      </c>
      <c r="C36" s="528">
        <v>7</v>
      </c>
      <c r="D36" s="529">
        <v>1</v>
      </c>
      <c r="E36" s="513" t="s">
        <v>400</v>
      </c>
      <c r="F36" s="530"/>
      <c r="G36" s="534"/>
      <c r="H36" s="535"/>
      <c r="I36" s="536"/>
    </row>
    <row r="37" spans="1:9" ht="29.25" customHeight="1">
      <c r="A37" s="518">
        <v>2180</v>
      </c>
      <c r="B37" s="503" t="s">
        <v>352</v>
      </c>
      <c r="C37" s="25">
        <v>8</v>
      </c>
      <c r="D37" s="519">
        <v>0</v>
      </c>
      <c r="E37" s="520" t="s">
        <v>569</v>
      </c>
      <c r="F37" s="521" t="s">
        <v>570</v>
      </c>
      <c r="G37" s="534"/>
      <c r="H37" s="535"/>
      <c r="I37" s="536"/>
    </row>
    <row r="38" spans="1:9" s="37" customFormat="1" ht="10.5" customHeight="1">
      <c r="A38" s="518"/>
      <c r="B38" s="503"/>
      <c r="C38" s="25"/>
      <c r="D38" s="519"/>
      <c r="E38" s="513" t="s">
        <v>259</v>
      </c>
      <c r="F38" s="521"/>
      <c r="G38" s="524"/>
      <c r="H38" s="525"/>
      <c r="I38" s="526"/>
    </row>
    <row r="39" spans="1:9" ht="28.5">
      <c r="A39" s="518">
        <v>2181</v>
      </c>
      <c r="B39" s="527" t="s">
        <v>352</v>
      </c>
      <c r="C39" s="528">
        <v>8</v>
      </c>
      <c r="D39" s="529">
        <v>1</v>
      </c>
      <c r="E39" s="513" t="s">
        <v>569</v>
      </c>
      <c r="F39" s="540" t="s">
        <v>571</v>
      </c>
      <c r="G39" s="534"/>
      <c r="H39" s="535"/>
      <c r="I39" s="536"/>
    </row>
    <row r="40" spans="1:9" ht="15.75">
      <c r="A40" s="518"/>
      <c r="B40" s="527"/>
      <c r="C40" s="528"/>
      <c r="D40" s="529"/>
      <c r="E40" s="543" t="s">
        <v>259</v>
      </c>
      <c r="F40" s="540"/>
      <c r="G40" s="534"/>
      <c r="H40" s="535"/>
      <c r="I40" s="536"/>
    </row>
    <row r="41" spans="1:9" ht="15.75">
      <c r="A41" s="518">
        <v>2182</v>
      </c>
      <c r="B41" s="527" t="s">
        <v>352</v>
      </c>
      <c r="C41" s="528">
        <v>8</v>
      </c>
      <c r="D41" s="529">
        <v>1</v>
      </c>
      <c r="E41" s="543" t="s">
        <v>262</v>
      </c>
      <c r="F41" s="540"/>
      <c r="G41" s="534"/>
      <c r="H41" s="535"/>
      <c r="I41" s="536"/>
    </row>
    <row r="42" spans="1:9" ht="15.75">
      <c r="A42" s="518">
        <v>2183</v>
      </c>
      <c r="B42" s="527" t="s">
        <v>352</v>
      </c>
      <c r="C42" s="528">
        <v>8</v>
      </c>
      <c r="D42" s="529">
        <v>1</v>
      </c>
      <c r="E42" s="543" t="s">
        <v>263</v>
      </c>
      <c r="F42" s="540"/>
      <c r="G42" s="534"/>
      <c r="H42" s="535"/>
      <c r="I42" s="536"/>
    </row>
    <row r="43" spans="1:9" ht="24">
      <c r="A43" s="518">
        <v>2184</v>
      </c>
      <c r="B43" s="527" t="s">
        <v>352</v>
      </c>
      <c r="C43" s="528">
        <v>8</v>
      </c>
      <c r="D43" s="529">
        <v>1</v>
      </c>
      <c r="E43" s="543" t="s">
        <v>264</v>
      </c>
      <c r="F43" s="540"/>
      <c r="G43" s="534"/>
      <c r="H43" s="535"/>
      <c r="I43" s="536"/>
    </row>
    <row r="44" spans="1:9" ht="15.75">
      <c r="A44" s="518">
        <v>2185</v>
      </c>
      <c r="B44" s="527" t="s">
        <v>352</v>
      </c>
      <c r="C44" s="528">
        <v>8</v>
      </c>
      <c r="D44" s="529">
        <v>1</v>
      </c>
      <c r="E44" s="543"/>
      <c r="F44" s="540"/>
      <c r="G44" s="544"/>
      <c r="H44" s="545"/>
      <c r="I44" s="536"/>
    </row>
    <row r="45" spans="1:9" s="511" customFormat="1" ht="12" customHeight="1">
      <c r="A45" s="546">
        <v>2200</v>
      </c>
      <c r="B45" s="503" t="s">
        <v>353</v>
      </c>
      <c r="C45" s="25">
        <v>0</v>
      </c>
      <c r="D45" s="519">
        <v>0</v>
      </c>
      <c r="E45" s="506" t="s">
        <v>1084</v>
      </c>
      <c r="F45" s="547" t="s">
        <v>572</v>
      </c>
      <c r="G45" s="548">
        <f>H45</f>
        <v>750</v>
      </c>
      <c r="H45" s="549">
        <f>H50+H60</f>
        <v>750</v>
      </c>
      <c r="I45" s="550"/>
    </row>
    <row r="46" spans="1:9" ht="11.25" customHeight="1">
      <c r="A46" s="512"/>
      <c r="B46" s="503"/>
      <c r="C46" s="504"/>
      <c r="D46" s="505"/>
      <c r="E46" s="513" t="s">
        <v>258</v>
      </c>
      <c r="F46" s="514"/>
      <c r="G46" s="551"/>
      <c r="H46" s="552"/>
      <c r="I46" s="517"/>
    </row>
    <row r="47" spans="1:9" ht="15.75">
      <c r="A47" s="518">
        <v>2210</v>
      </c>
      <c r="B47" s="503" t="s">
        <v>353</v>
      </c>
      <c r="C47" s="528">
        <v>1</v>
      </c>
      <c r="D47" s="529">
        <v>0</v>
      </c>
      <c r="E47" s="520" t="s">
        <v>573</v>
      </c>
      <c r="F47" s="553" t="s">
        <v>574</v>
      </c>
      <c r="G47" s="534"/>
      <c r="H47" s="535"/>
      <c r="I47" s="536"/>
    </row>
    <row r="48" spans="1:9" s="37" customFormat="1" ht="10.5" customHeight="1">
      <c r="A48" s="518"/>
      <c r="B48" s="503"/>
      <c r="C48" s="25"/>
      <c r="D48" s="519"/>
      <c r="E48" s="513" t="s">
        <v>259</v>
      </c>
      <c r="F48" s="521"/>
      <c r="G48" s="524"/>
      <c r="H48" s="525"/>
      <c r="I48" s="526"/>
    </row>
    <row r="49" spans="1:9" ht="15.75">
      <c r="A49" s="518">
        <v>2211</v>
      </c>
      <c r="B49" s="527" t="s">
        <v>353</v>
      </c>
      <c r="C49" s="528">
        <v>1</v>
      </c>
      <c r="D49" s="529">
        <v>1</v>
      </c>
      <c r="E49" s="513" t="s">
        <v>575</v>
      </c>
      <c r="F49" s="540" t="s">
        <v>576</v>
      </c>
      <c r="G49" s="531"/>
      <c r="H49" s="532"/>
      <c r="I49" s="536"/>
    </row>
    <row r="50" spans="1:9" ht="15.75">
      <c r="A50" s="518">
        <v>2220</v>
      </c>
      <c r="B50" s="503" t="s">
        <v>353</v>
      </c>
      <c r="C50" s="25">
        <v>2</v>
      </c>
      <c r="D50" s="519">
        <v>0</v>
      </c>
      <c r="E50" s="520" t="s">
        <v>577</v>
      </c>
      <c r="F50" s="553" t="s">
        <v>578</v>
      </c>
      <c r="G50" s="531">
        <f>H50</f>
        <v>650</v>
      </c>
      <c r="H50" s="532">
        <f>H52</f>
        <v>650</v>
      </c>
      <c r="I50" s="536"/>
    </row>
    <row r="51" spans="1:9" s="37" customFormat="1" ht="10.5" customHeight="1">
      <c r="A51" s="518"/>
      <c r="B51" s="503"/>
      <c r="C51" s="25"/>
      <c r="D51" s="519"/>
      <c r="E51" s="513" t="s">
        <v>259</v>
      </c>
      <c r="F51" s="521"/>
      <c r="G51" s="554"/>
      <c r="H51" s="555"/>
      <c r="I51" s="526"/>
    </row>
    <row r="52" spans="1:9" ht="15.75">
      <c r="A52" s="518">
        <v>2221</v>
      </c>
      <c r="B52" s="527" t="s">
        <v>353</v>
      </c>
      <c r="C52" s="528">
        <v>2</v>
      </c>
      <c r="D52" s="529">
        <v>1</v>
      </c>
      <c r="E52" s="513" t="s">
        <v>579</v>
      </c>
      <c r="F52" s="540" t="s">
        <v>580</v>
      </c>
      <c r="G52" s="531">
        <f>H52</f>
        <v>650</v>
      </c>
      <c r="H52" s="532">
        <f>'[4]Hamaynq'!$C$21+'[4]Hamaynq'!$C$25</f>
        <v>650</v>
      </c>
      <c r="I52" s="536"/>
    </row>
    <row r="53" spans="1:9" ht="15.75">
      <c r="A53" s="518">
        <v>2230</v>
      </c>
      <c r="B53" s="503" t="s">
        <v>353</v>
      </c>
      <c r="C53" s="528">
        <v>3</v>
      </c>
      <c r="D53" s="529">
        <v>0</v>
      </c>
      <c r="E53" s="520" t="s">
        <v>581</v>
      </c>
      <c r="F53" s="553" t="s">
        <v>582</v>
      </c>
      <c r="G53" s="534"/>
      <c r="H53" s="535"/>
      <c r="I53" s="536"/>
    </row>
    <row r="54" spans="1:9" s="37" customFormat="1" ht="10.5" customHeight="1">
      <c r="A54" s="518"/>
      <c r="B54" s="503"/>
      <c r="C54" s="25"/>
      <c r="D54" s="519"/>
      <c r="E54" s="513" t="s">
        <v>259</v>
      </c>
      <c r="F54" s="521"/>
      <c r="G54" s="524"/>
      <c r="H54" s="525"/>
      <c r="I54" s="526"/>
    </row>
    <row r="55" spans="1:9" ht="15.75">
      <c r="A55" s="518">
        <v>2231</v>
      </c>
      <c r="B55" s="527" t="s">
        <v>353</v>
      </c>
      <c r="C55" s="528">
        <v>3</v>
      </c>
      <c r="D55" s="529">
        <v>1</v>
      </c>
      <c r="E55" s="513" t="s">
        <v>583</v>
      </c>
      <c r="F55" s="540" t="s">
        <v>584</v>
      </c>
      <c r="G55" s="534"/>
      <c r="H55" s="535"/>
      <c r="I55" s="536"/>
    </row>
    <row r="56" spans="1:9" ht="24">
      <c r="A56" s="518">
        <v>2240</v>
      </c>
      <c r="B56" s="503" t="s">
        <v>353</v>
      </c>
      <c r="C56" s="25">
        <v>4</v>
      </c>
      <c r="D56" s="519">
        <v>0</v>
      </c>
      <c r="E56" s="520" t="s">
        <v>585</v>
      </c>
      <c r="F56" s="521" t="s">
        <v>586</v>
      </c>
      <c r="G56" s="534"/>
      <c r="H56" s="535"/>
      <c r="I56" s="536"/>
    </row>
    <row r="57" spans="1:9" s="37" customFormat="1" ht="10.5" customHeight="1">
      <c r="A57" s="518"/>
      <c r="B57" s="503"/>
      <c r="C57" s="25"/>
      <c r="D57" s="519"/>
      <c r="E57" s="513" t="s">
        <v>259</v>
      </c>
      <c r="F57" s="521"/>
      <c r="G57" s="524"/>
      <c r="H57" s="525"/>
      <c r="I57" s="526"/>
    </row>
    <row r="58" spans="1:9" ht="24">
      <c r="A58" s="518">
        <v>2241</v>
      </c>
      <c r="B58" s="527" t="s">
        <v>353</v>
      </c>
      <c r="C58" s="528">
        <v>4</v>
      </c>
      <c r="D58" s="529">
        <v>1</v>
      </c>
      <c r="E58" s="513" t="s">
        <v>585</v>
      </c>
      <c r="F58" s="540" t="s">
        <v>586</v>
      </c>
      <c r="G58" s="534"/>
      <c r="H58" s="535"/>
      <c r="I58" s="536"/>
    </row>
    <row r="59" spans="1:9" s="37" customFormat="1" ht="10.5" customHeight="1">
      <c r="A59" s="518"/>
      <c r="B59" s="503"/>
      <c r="C59" s="25"/>
      <c r="D59" s="519"/>
      <c r="E59" s="513" t="s">
        <v>259</v>
      </c>
      <c r="F59" s="521"/>
      <c r="G59" s="524"/>
      <c r="H59" s="525"/>
      <c r="I59" s="526"/>
    </row>
    <row r="60" spans="1:9" ht="15.75">
      <c r="A60" s="518">
        <v>2250</v>
      </c>
      <c r="B60" s="503" t="s">
        <v>353</v>
      </c>
      <c r="C60" s="25">
        <v>5</v>
      </c>
      <c r="D60" s="519">
        <v>0</v>
      </c>
      <c r="E60" s="520" t="s">
        <v>587</v>
      </c>
      <c r="F60" s="521" t="s">
        <v>588</v>
      </c>
      <c r="G60" s="531">
        <f>H60</f>
        <v>100</v>
      </c>
      <c r="H60" s="532">
        <f>H62</f>
        <v>100</v>
      </c>
      <c r="I60" s="536"/>
    </row>
    <row r="61" spans="1:9" s="37" customFormat="1" ht="10.5" customHeight="1">
      <c r="A61" s="518"/>
      <c r="B61" s="503"/>
      <c r="C61" s="25"/>
      <c r="D61" s="519"/>
      <c r="E61" s="513" t="s">
        <v>259</v>
      </c>
      <c r="F61" s="521"/>
      <c r="G61" s="554"/>
      <c r="H61" s="555"/>
      <c r="I61" s="526"/>
    </row>
    <row r="62" spans="1:9" ht="15.75">
      <c r="A62" s="518">
        <v>2251</v>
      </c>
      <c r="B62" s="527" t="s">
        <v>353</v>
      </c>
      <c r="C62" s="528">
        <v>5</v>
      </c>
      <c r="D62" s="529">
        <v>1</v>
      </c>
      <c r="E62" s="513" t="s">
        <v>587</v>
      </c>
      <c r="F62" s="540" t="s">
        <v>589</v>
      </c>
      <c r="G62" s="531">
        <f>H62</f>
        <v>100</v>
      </c>
      <c r="H62" s="532">
        <f>'[4]Hamaynq'!$C$26</f>
        <v>100</v>
      </c>
      <c r="I62" s="536"/>
    </row>
    <row r="63" spans="1:9" s="511" customFormat="1" ht="22.5" customHeight="1">
      <c r="A63" s="546">
        <v>2300</v>
      </c>
      <c r="B63" s="556" t="s">
        <v>354</v>
      </c>
      <c r="C63" s="25">
        <v>0</v>
      </c>
      <c r="D63" s="519">
        <v>0</v>
      </c>
      <c r="E63" s="557" t="s">
        <v>1085</v>
      </c>
      <c r="F63" s="547" t="s">
        <v>590</v>
      </c>
      <c r="G63" s="531">
        <v>100</v>
      </c>
      <c r="H63" s="532">
        <v>100</v>
      </c>
      <c r="I63" s="550"/>
    </row>
    <row r="64" spans="1:9" ht="11.25" customHeight="1">
      <c r="A64" s="512"/>
      <c r="B64" s="503"/>
      <c r="C64" s="504"/>
      <c r="D64" s="505"/>
      <c r="E64" s="513" t="s">
        <v>258</v>
      </c>
      <c r="F64" s="514"/>
      <c r="G64" s="551"/>
      <c r="H64" s="552"/>
      <c r="I64" s="517"/>
    </row>
    <row r="65" spans="1:9" ht="15.75">
      <c r="A65" s="518">
        <v>2310</v>
      </c>
      <c r="B65" s="556" t="s">
        <v>354</v>
      </c>
      <c r="C65" s="25">
        <v>1</v>
      </c>
      <c r="D65" s="519">
        <v>0</v>
      </c>
      <c r="E65" s="520" t="s">
        <v>175</v>
      </c>
      <c r="F65" s="521" t="s">
        <v>592</v>
      </c>
      <c r="G65" s="534"/>
      <c r="H65" s="535"/>
      <c r="I65" s="536"/>
    </row>
    <row r="66" spans="1:9" s="37" customFormat="1" ht="10.5" customHeight="1">
      <c r="A66" s="518"/>
      <c r="B66" s="503"/>
      <c r="C66" s="25"/>
      <c r="D66" s="519"/>
      <c r="E66" s="513" t="s">
        <v>259</v>
      </c>
      <c r="F66" s="521"/>
      <c r="G66" s="524"/>
      <c r="H66" s="525"/>
      <c r="I66" s="526"/>
    </row>
    <row r="67" spans="1:9" ht="15.75">
      <c r="A67" s="518">
        <v>2311</v>
      </c>
      <c r="B67" s="558" t="s">
        <v>354</v>
      </c>
      <c r="C67" s="528">
        <v>1</v>
      </c>
      <c r="D67" s="529">
        <v>1</v>
      </c>
      <c r="E67" s="513" t="s">
        <v>591</v>
      </c>
      <c r="F67" s="540" t="s">
        <v>593</v>
      </c>
      <c r="G67" s="534"/>
      <c r="H67" s="535"/>
      <c r="I67" s="536"/>
    </row>
    <row r="68" spans="1:9" ht="15.75">
      <c r="A68" s="518">
        <v>2312</v>
      </c>
      <c r="B68" s="558" t="s">
        <v>354</v>
      </c>
      <c r="C68" s="528">
        <v>1</v>
      </c>
      <c r="D68" s="529">
        <v>2</v>
      </c>
      <c r="E68" s="513" t="s">
        <v>176</v>
      </c>
      <c r="F68" s="540"/>
      <c r="G68" s="534"/>
      <c r="H68" s="535"/>
      <c r="I68" s="536"/>
    </row>
    <row r="69" spans="1:9" ht="15.75">
      <c r="A69" s="518">
        <v>2313</v>
      </c>
      <c r="B69" s="558" t="s">
        <v>354</v>
      </c>
      <c r="C69" s="528">
        <v>1</v>
      </c>
      <c r="D69" s="529">
        <v>3</v>
      </c>
      <c r="E69" s="513" t="s">
        <v>177</v>
      </c>
      <c r="F69" s="540"/>
      <c r="G69" s="534"/>
      <c r="H69" s="535"/>
      <c r="I69" s="536"/>
    </row>
    <row r="70" spans="1:9" ht="15.75">
      <c r="A70" s="518">
        <v>2320</v>
      </c>
      <c r="B70" s="556" t="s">
        <v>354</v>
      </c>
      <c r="C70" s="25">
        <v>2</v>
      </c>
      <c r="D70" s="519">
        <v>0</v>
      </c>
      <c r="E70" s="520" t="s">
        <v>178</v>
      </c>
      <c r="F70" s="521" t="s">
        <v>594</v>
      </c>
      <c r="G70" s="531">
        <v>100</v>
      </c>
      <c r="H70" s="532">
        <f>'[4]Hamaynq'!$C$27</f>
        <v>100</v>
      </c>
      <c r="I70" s="536"/>
    </row>
    <row r="71" spans="1:9" s="37" customFormat="1" ht="10.5" customHeight="1">
      <c r="A71" s="518"/>
      <c r="B71" s="503"/>
      <c r="C71" s="25"/>
      <c r="D71" s="519"/>
      <c r="E71" s="513" t="s">
        <v>259</v>
      </c>
      <c r="F71" s="521"/>
      <c r="G71" s="554"/>
      <c r="H71" s="555"/>
      <c r="I71" s="526"/>
    </row>
    <row r="72" spans="1:9" ht="15.75">
      <c r="A72" s="518">
        <v>2321</v>
      </c>
      <c r="B72" s="558" t="s">
        <v>354</v>
      </c>
      <c r="C72" s="528">
        <v>2</v>
      </c>
      <c r="D72" s="529">
        <v>1</v>
      </c>
      <c r="E72" s="513" t="s">
        <v>179</v>
      </c>
      <c r="F72" s="540" t="s">
        <v>595</v>
      </c>
      <c r="G72" s="531">
        <v>100</v>
      </c>
      <c r="H72" s="532">
        <v>100</v>
      </c>
      <c r="I72" s="536"/>
    </row>
    <row r="73" spans="1:9" ht="24">
      <c r="A73" s="518">
        <v>2330</v>
      </c>
      <c r="B73" s="556" t="s">
        <v>354</v>
      </c>
      <c r="C73" s="25">
        <v>3</v>
      </c>
      <c r="D73" s="519">
        <v>0</v>
      </c>
      <c r="E73" s="520" t="s">
        <v>180</v>
      </c>
      <c r="F73" s="521" t="s">
        <v>596</v>
      </c>
      <c r="G73" s="534"/>
      <c r="H73" s="535"/>
      <c r="I73" s="536"/>
    </row>
    <row r="74" spans="1:9" s="37" customFormat="1" ht="10.5" customHeight="1">
      <c r="A74" s="518"/>
      <c r="B74" s="503"/>
      <c r="C74" s="25"/>
      <c r="D74" s="519"/>
      <c r="E74" s="513" t="s">
        <v>259</v>
      </c>
      <c r="F74" s="521"/>
      <c r="G74" s="524"/>
      <c r="H74" s="525"/>
      <c r="I74" s="526"/>
    </row>
    <row r="75" spans="1:9" ht="15.75">
      <c r="A75" s="518">
        <v>2331</v>
      </c>
      <c r="B75" s="558" t="s">
        <v>354</v>
      </c>
      <c r="C75" s="528">
        <v>3</v>
      </c>
      <c r="D75" s="529">
        <v>1</v>
      </c>
      <c r="E75" s="513" t="s">
        <v>597</v>
      </c>
      <c r="F75" s="540" t="s">
        <v>598</v>
      </c>
      <c r="G75" s="534"/>
      <c r="H75" s="535"/>
      <c r="I75" s="536"/>
    </row>
    <row r="76" spans="1:9" ht="15.75">
      <c r="A76" s="518">
        <v>2332</v>
      </c>
      <c r="B76" s="558" t="s">
        <v>354</v>
      </c>
      <c r="C76" s="528">
        <v>3</v>
      </c>
      <c r="D76" s="529">
        <v>2</v>
      </c>
      <c r="E76" s="513" t="s">
        <v>181</v>
      </c>
      <c r="F76" s="540"/>
      <c r="G76" s="534"/>
      <c r="H76" s="535"/>
      <c r="I76" s="536"/>
    </row>
    <row r="77" spans="1:9" ht="15.75">
      <c r="A77" s="518">
        <v>2340</v>
      </c>
      <c r="B77" s="556" t="s">
        <v>354</v>
      </c>
      <c r="C77" s="25">
        <v>4</v>
      </c>
      <c r="D77" s="519">
        <v>0</v>
      </c>
      <c r="E77" s="520" t="s">
        <v>182</v>
      </c>
      <c r="F77" s="540"/>
      <c r="G77" s="534"/>
      <c r="H77" s="535"/>
      <c r="I77" s="536"/>
    </row>
    <row r="78" spans="1:9" s="37" customFormat="1" ht="10.5" customHeight="1">
      <c r="A78" s="518"/>
      <c r="B78" s="503"/>
      <c r="C78" s="25"/>
      <c r="D78" s="519"/>
      <c r="E78" s="513" t="s">
        <v>259</v>
      </c>
      <c r="F78" s="521"/>
      <c r="G78" s="524"/>
      <c r="H78" s="525"/>
      <c r="I78" s="526"/>
    </row>
    <row r="79" spans="1:9" ht="15.75">
      <c r="A79" s="518">
        <v>2341</v>
      </c>
      <c r="B79" s="558" t="s">
        <v>354</v>
      </c>
      <c r="C79" s="528">
        <v>4</v>
      </c>
      <c r="D79" s="529">
        <v>1</v>
      </c>
      <c r="E79" s="513" t="s">
        <v>182</v>
      </c>
      <c r="F79" s="540"/>
      <c r="G79" s="534"/>
      <c r="H79" s="535"/>
      <c r="I79" s="536"/>
    </row>
    <row r="80" spans="1:9" ht="15.75">
      <c r="A80" s="518">
        <v>2350</v>
      </c>
      <c r="B80" s="556" t="s">
        <v>354</v>
      </c>
      <c r="C80" s="25">
        <v>5</v>
      </c>
      <c r="D80" s="519">
        <v>0</v>
      </c>
      <c r="E80" s="520" t="s">
        <v>599</v>
      </c>
      <c r="F80" s="521" t="s">
        <v>600</v>
      </c>
      <c r="G80" s="534"/>
      <c r="H80" s="535"/>
      <c r="I80" s="536"/>
    </row>
    <row r="81" spans="1:9" s="37" customFormat="1" ht="10.5" customHeight="1">
      <c r="A81" s="518"/>
      <c r="B81" s="503"/>
      <c r="C81" s="25"/>
      <c r="D81" s="519"/>
      <c r="E81" s="513" t="s">
        <v>259</v>
      </c>
      <c r="F81" s="521"/>
      <c r="G81" s="524"/>
      <c r="H81" s="525"/>
      <c r="I81" s="526"/>
    </row>
    <row r="82" spans="1:9" ht="15.75">
      <c r="A82" s="518">
        <v>2351</v>
      </c>
      <c r="B82" s="558" t="s">
        <v>354</v>
      </c>
      <c r="C82" s="528">
        <v>5</v>
      </c>
      <c r="D82" s="529">
        <v>1</v>
      </c>
      <c r="E82" s="513" t="s">
        <v>601</v>
      </c>
      <c r="F82" s="540" t="s">
        <v>600</v>
      </c>
      <c r="G82" s="534"/>
      <c r="H82" s="535"/>
      <c r="I82" s="536"/>
    </row>
    <row r="83" spans="1:9" ht="36">
      <c r="A83" s="518">
        <v>2360</v>
      </c>
      <c r="B83" s="556" t="s">
        <v>354</v>
      </c>
      <c r="C83" s="25">
        <v>6</v>
      </c>
      <c r="D83" s="519">
        <v>0</v>
      </c>
      <c r="E83" s="520" t="s">
        <v>271</v>
      </c>
      <c r="F83" s="521" t="s">
        <v>602</v>
      </c>
      <c r="G83" s="534"/>
      <c r="H83" s="535"/>
      <c r="I83" s="536"/>
    </row>
    <row r="84" spans="1:9" s="37" customFormat="1" ht="10.5" customHeight="1">
      <c r="A84" s="518"/>
      <c r="B84" s="503"/>
      <c r="C84" s="25"/>
      <c r="D84" s="519"/>
      <c r="E84" s="513" t="s">
        <v>259</v>
      </c>
      <c r="F84" s="521"/>
      <c r="G84" s="524"/>
      <c r="H84" s="525"/>
      <c r="I84" s="526"/>
    </row>
    <row r="85" spans="1:9" ht="24">
      <c r="A85" s="518">
        <v>2361</v>
      </c>
      <c r="B85" s="558" t="s">
        <v>354</v>
      </c>
      <c r="C85" s="528">
        <v>6</v>
      </c>
      <c r="D85" s="529">
        <v>1</v>
      </c>
      <c r="E85" s="513" t="s">
        <v>271</v>
      </c>
      <c r="F85" s="540" t="s">
        <v>603</v>
      </c>
      <c r="G85" s="534"/>
      <c r="H85" s="535"/>
      <c r="I85" s="536"/>
    </row>
    <row r="86" spans="1:9" ht="28.5">
      <c r="A86" s="518">
        <v>2370</v>
      </c>
      <c r="B86" s="556" t="s">
        <v>354</v>
      </c>
      <c r="C86" s="25">
        <v>7</v>
      </c>
      <c r="D86" s="519">
        <v>0</v>
      </c>
      <c r="E86" s="520" t="s">
        <v>272</v>
      </c>
      <c r="F86" s="521" t="s">
        <v>604</v>
      </c>
      <c r="G86" s="534"/>
      <c r="H86" s="535"/>
      <c r="I86" s="536"/>
    </row>
    <row r="87" spans="1:9" s="37" customFormat="1" ht="10.5" customHeight="1">
      <c r="A87" s="518"/>
      <c r="B87" s="503"/>
      <c r="C87" s="25"/>
      <c r="D87" s="519"/>
      <c r="E87" s="513" t="s">
        <v>259</v>
      </c>
      <c r="F87" s="521"/>
      <c r="G87" s="524"/>
      <c r="H87" s="525"/>
      <c r="I87" s="526"/>
    </row>
    <row r="88" spans="1:9" ht="24">
      <c r="A88" s="518">
        <v>2371</v>
      </c>
      <c r="B88" s="558" t="s">
        <v>354</v>
      </c>
      <c r="C88" s="528">
        <v>7</v>
      </c>
      <c r="D88" s="529">
        <v>1</v>
      </c>
      <c r="E88" s="513" t="s">
        <v>273</v>
      </c>
      <c r="F88" s="540" t="s">
        <v>605</v>
      </c>
      <c r="G88" s="534"/>
      <c r="H88" s="535"/>
      <c r="I88" s="536"/>
    </row>
    <row r="89" spans="1:9" s="511" customFormat="1" ht="11.25" customHeight="1">
      <c r="A89" s="546">
        <v>2400</v>
      </c>
      <c r="B89" s="556" t="s">
        <v>357</v>
      </c>
      <c r="C89" s="25">
        <v>0</v>
      </c>
      <c r="D89" s="519">
        <v>0</v>
      </c>
      <c r="E89" s="557" t="s">
        <v>1086</v>
      </c>
      <c r="F89" s="547" t="s">
        <v>606</v>
      </c>
      <c r="G89" s="548">
        <f>H89+I89</f>
        <v>47947.868</v>
      </c>
      <c r="H89" s="559">
        <f>H97+H114</f>
        <v>42830</v>
      </c>
      <c r="I89" s="559">
        <f>I95+I114</f>
        <v>5117.868000000002</v>
      </c>
    </row>
    <row r="90" spans="1:9" ht="11.25" customHeight="1">
      <c r="A90" s="512"/>
      <c r="B90" s="503"/>
      <c r="C90" s="504"/>
      <c r="D90" s="505"/>
      <c r="E90" s="513" t="s">
        <v>258</v>
      </c>
      <c r="F90" s="514"/>
      <c r="G90" s="551"/>
      <c r="H90" s="552"/>
      <c r="I90" s="517"/>
    </row>
    <row r="91" spans="1:9" ht="28.5">
      <c r="A91" s="518">
        <v>2410</v>
      </c>
      <c r="B91" s="556" t="s">
        <v>357</v>
      </c>
      <c r="C91" s="25">
        <v>1</v>
      </c>
      <c r="D91" s="519">
        <v>0</v>
      </c>
      <c r="E91" s="520" t="s">
        <v>607</v>
      </c>
      <c r="F91" s="521" t="s">
        <v>610</v>
      </c>
      <c r="G91" s="534"/>
      <c r="H91" s="535"/>
      <c r="I91" s="536"/>
    </row>
    <row r="92" spans="1:9" s="37" customFormat="1" ht="10.5" customHeight="1">
      <c r="A92" s="518"/>
      <c r="B92" s="503"/>
      <c r="C92" s="25"/>
      <c r="D92" s="519"/>
      <c r="E92" s="513" t="s">
        <v>259</v>
      </c>
      <c r="F92" s="521"/>
      <c r="G92" s="524"/>
      <c r="H92" s="525"/>
      <c r="I92" s="526"/>
    </row>
    <row r="93" spans="1:9" ht="24">
      <c r="A93" s="518">
        <v>2411</v>
      </c>
      <c r="B93" s="558" t="s">
        <v>357</v>
      </c>
      <c r="C93" s="528">
        <v>1</v>
      </c>
      <c r="D93" s="529">
        <v>1</v>
      </c>
      <c r="E93" s="513" t="s">
        <v>611</v>
      </c>
      <c r="F93" s="530" t="s">
        <v>612</v>
      </c>
      <c r="G93" s="534"/>
      <c r="H93" s="535"/>
      <c r="I93" s="536"/>
    </row>
    <row r="94" spans="1:9" ht="24">
      <c r="A94" s="518">
        <v>2412</v>
      </c>
      <c r="B94" s="558" t="s">
        <v>357</v>
      </c>
      <c r="C94" s="528">
        <v>1</v>
      </c>
      <c r="D94" s="529">
        <v>2</v>
      </c>
      <c r="E94" s="513" t="s">
        <v>613</v>
      </c>
      <c r="F94" s="540" t="s">
        <v>614</v>
      </c>
      <c r="G94" s="534"/>
      <c r="H94" s="535"/>
      <c r="I94" s="536"/>
    </row>
    <row r="95" spans="1:9" ht="24">
      <c r="A95" s="518">
        <v>2420</v>
      </c>
      <c r="B95" s="556" t="s">
        <v>357</v>
      </c>
      <c r="C95" s="25">
        <v>2</v>
      </c>
      <c r="D95" s="519">
        <v>0</v>
      </c>
      <c r="E95" s="520" t="s">
        <v>615</v>
      </c>
      <c r="F95" s="521" t="s">
        <v>616</v>
      </c>
      <c r="G95" s="560">
        <f>I95</f>
        <v>-95222</v>
      </c>
      <c r="H95" s="535"/>
      <c r="I95" s="533">
        <f>I96+I97</f>
        <v>-95222</v>
      </c>
    </row>
    <row r="96" spans="1:9" s="37" customFormat="1" ht="15.75">
      <c r="A96" s="518"/>
      <c r="B96" s="503"/>
      <c r="C96" s="25"/>
      <c r="D96" s="519"/>
      <c r="E96" s="513" t="s">
        <v>259</v>
      </c>
      <c r="F96" s="521"/>
      <c r="G96" s="531">
        <f>I96</f>
        <v>-95222</v>
      </c>
      <c r="H96" s="525"/>
      <c r="I96" s="533">
        <f>3!F206</f>
        <v>-95222</v>
      </c>
    </row>
    <row r="97" spans="1:9" ht="15.75">
      <c r="A97" s="518">
        <v>2421</v>
      </c>
      <c r="B97" s="558" t="s">
        <v>357</v>
      </c>
      <c r="C97" s="528">
        <v>2</v>
      </c>
      <c r="D97" s="529">
        <v>1</v>
      </c>
      <c r="E97" s="513" t="s">
        <v>617</v>
      </c>
      <c r="F97" s="540" t="s">
        <v>618</v>
      </c>
      <c r="G97" s="560">
        <f>I97</f>
        <v>0</v>
      </c>
      <c r="H97" s="535"/>
      <c r="I97" s="560"/>
    </row>
    <row r="98" spans="1:9" ht="15.75">
      <c r="A98" s="518">
        <v>2422</v>
      </c>
      <c r="B98" s="558" t="s">
        <v>357</v>
      </c>
      <c r="C98" s="528">
        <v>2</v>
      </c>
      <c r="D98" s="529">
        <v>2</v>
      </c>
      <c r="E98" s="513" t="s">
        <v>619</v>
      </c>
      <c r="F98" s="540" t="s">
        <v>620</v>
      </c>
      <c r="G98" s="534"/>
      <c r="H98" s="535"/>
      <c r="I98" s="536"/>
    </row>
    <row r="99" spans="1:9" ht="15.75">
      <c r="A99" s="518">
        <v>2423</v>
      </c>
      <c r="B99" s="558" t="s">
        <v>357</v>
      </c>
      <c r="C99" s="528">
        <v>2</v>
      </c>
      <c r="D99" s="529">
        <v>3</v>
      </c>
      <c r="E99" s="513" t="s">
        <v>621</v>
      </c>
      <c r="F99" s="540" t="s">
        <v>622</v>
      </c>
      <c r="G99" s="534"/>
      <c r="H99" s="535"/>
      <c r="I99" s="536"/>
    </row>
    <row r="100" spans="1:9" ht="15.75">
      <c r="A100" s="518">
        <v>2424</v>
      </c>
      <c r="B100" s="558" t="s">
        <v>357</v>
      </c>
      <c r="C100" s="528">
        <v>2</v>
      </c>
      <c r="D100" s="529">
        <v>4</v>
      </c>
      <c r="E100" s="513" t="s">
        <v>358</v>
      </c>
      <c r="F100" s="540"/>
      <c r="G100" s="534"/>
      <c r="H100" s="535"/>
      <c r="I100" s="536"/>
    </row>
    <row r="101" spans="1:9" ht="15.75">
      <c r="A101" s="518">
        <v>2430</v>
      </c>
      <c r="B101" s="556" t="s">
        <v>357</v>
      </c>
      <c r="C101" s="25">
        <v>3</v>
      </c>
      <c r="D101" s="519">
        <v>0</v>
      </c>
      <c r="E101" s="520" t="s">
        <v>623</v>
      </c>
      <c r="F101" s="521" t="s">
        <v>624</v>
      </c>
      <c r="G101" s="534"/>
      <c r="H101" s="535"/>
      <c r="I101" s="536"/>
    </row>
    <row r="102" spans="1:9" s="37" customFormat="1" ht="10.5" customHeight="1">
      <c r="A102" s="518"/>
      <c r="B102" s="503"/>
      <c r="C102" s="25"/>
      <c r="D102" s="519"/>
      <c r="E102" s="513" t="s">
        <v>259</v>
      </c>
      <c r="F102" s="521"/>
      <c r="G102" s="524"/>
      <c r="H102" s="525"/>
      <c r="I102" s="526"/>
    </row>
    <row r="103" spans="1:9" ht="15.75">
      <c r="A103" s="518">
        <v>2431</v>
      </c>
      <c r="B103" s="558" t="s">
        <v>357</v>
      </c>
      <c r="C103" s="528">
        <v>3</v>
      </c>
      <c r="D103" s="529">
        <v>1</v>
      </c>
      <c r="E103" s="513" t="s">
        <v>625</v>
      </c>
      <c r="F103" s="540" t="s">
        <v>626</v>
      </c>
      <c r="G103" s="534"/>
      <c r="H103" s="535"/>
      <c r="I103" s="536"/>
    </row>
    <row r="104" spans="1:9" ht="15.75">
      <c r="A104" s="518">
        <v>2432</v>
      </c>
      <c r="B104" s="558" t="s">
        <v>357</v>
      </c>
      <c r="C104" s="528">
        <v>3</v>
      </c>
      <c r="D104" s="529">
        <v>2</v>
      </c>
      <c r="E104" s="513" t="s">
        <v>627</v>
      </c>
      <c r="F104" s="540" t="s">
        <v>628</v>
      </c>
      <c r="G104" s="534"/>
      <c r="H104" s="535"/>
      <c r="I104" s="536"/>
    </row>
    <row r="105" spans="1:9" ht="15.75">
      <c r="A105" s="518">
        <v>2433</v>
      </c>
      <c r="B105" s="558" t="s">
        <v>357</v>
      </c>
      <c r="C105" s="528">
        <v>3</v>
      </c>
      <c r="D105" s="529">
        <v>3</v>
      </c>
      <c r="E105" s="513" t="s">
        <v>629</v>
      </c>
      <c r="F105" s="540" t="s">
        <v>630</v>
      </c>
      <c r="G105" s="534"/>
      <c r="H105" s="535"/>
      <c r="I105" s="536"/>
    </row>
    <row r="106" spans="1:9" ht="15.75">
      <c r="A106" s="518">
        <v>2434</v>
      </c>
      <c r="B106" s="558" t="s">
        <v>357</v>
      </c>
      <c r="C106" s="528">
        <v>3</v>
      </c>
      <c r="D106" s="529">
        <v>4</v>
      </c>
      <c r="E106" s="513" t="s">
        <v>631</v>
      </c>
      <c r="F106" s="540" t="s">
        <v>632</v>
      </c>
      <c r="G106" s="534"/>
      <c r="H106" s="535"/>
      <c r="I106" s="536"/>
    </row>
    <row r="107" spans="1:9" ht="15.75">
      <c r="A107" s="518">
        <v>2435</v>
      </c>
      <c r="B107" s="558" t="s">
        <v>357</v>
      </c>
      <c r="C107" s="528">
        <v>3</v>
      </c>
      <c r="D107" s="529">
        <v>5</v>
      </c>
      <c r="E107" s="513" t="s">
        <v>633</v>
      </c>
      <c r="F107" s="540" t="s">
        <v>634</v>
      </c>
      <c r="G107" s="534"/>
      <c r="H107" s="535"/>
      <c r="I107" s="536"/>
    </row>
    <row r="108" spans="1:9" ht="15.75">
      <c r="A108" s="518">
        <v>2436</v>
      </c>
      <c r="B108" s="558" t="s">
        <v>357</v>
      </c>
      <c r="C108" s="528">
        <v>3</v>
      </c>
      <c r="D108" s="529">
        <v>6</v>
      </c>
      <c r="E108" s="513" t="s">
        <v>635</v>
      </c>
      <c r="F108" s="540" t="s">
        <v>636</v>
      </c>
      <c r="G108" s="534"/>
      <c r="H108" s="535"/>
      <c r="I108" s="536"/>
    </row>
    <row r="109" spans="1:9" ht="24">
      <c r="A109" s="518">
        <v>2440</v>
      </c>
      <c r="B109" s="556" t="s">
        <v>357</v>
      </c>
      <c r="C109" s="25">
        <v>4</v>
      </c>
      <c r="D109" s="519">
        <v>0</v>
      </c>
      <c r="E109" s="520" t="s">
        <v>637</v>
      </c>
      <c r="F109" s="521" t="s">
        <v>638</v>
      </c>
      <c r="G109" s="534"/>
      <c r="H109" s="535"/>
      <c r="I109" s="536"/>
    </row>
    <row r="110" spans="1:9" s="37" customFormat="1" ht="10.5" customHeight="1">
      <c r="A110" s="518"/>
      <c r="B110" s="503"/>
      <c r="C110" s="25"/>
      <c r="D110" s="519"/>
      <c r="E110" s="513" t="s">
        <v>259</v>
      </c>
      <c r="F110" s="521"/>
      <c r="G110" s="524"/>
      <c r="H110" s="525"/>
      <c r="I110" s="526"/>
    </row>
    <row r="111" spans="1:9" ht="28.5">
      <c r="A111" s="518">
        <v>2441</v>
      </c>
      <c r="B111" s="558" t="s">
        <v>357</v>
      </c>
      <c r="C111" s="528">
        <v>4</v>
      </c>
      <c r="D111" s="529">
        <v>1</v>
      </c>
      <c r="E111" s="513" t="s">
        <v>639</v>
      </c>
      <c r="F111" s="540" t="s">
        <v>640</v>
      </c>
      <c r="G111" s="534"/>
      <c r="H111" s="535"/>
      <c r="I111" s="536"/>
    </row>
    <row r="112" spans="1:9" ht="15.75">
      <c r="A112" s="518">
        <v>2442</v>
      </c>
      <c r="B112" s="558" t="s">
        <v>357</v>
      </c>
      <c r="C112" s="528">
        <v>4</v>
      </c>
      <c r="D112" s="529">
        <v>2</v>
      </c>
      <c r="E112" s="513" t="s">
        <v>641</v>
      </c>
      <c r="F112" s="540" t="s">
        <v>642</v>
      </c>
      <c r="G112" s="534"/>
      <c r="H112" s="535"/>
      <c r="I112" s="536"/>
    </row>
    <row r="113" spans="1:9" ht="15.75">
      <c r="A113" s="518">
        <v>2443</v>
      </c>
      <c r="B113" s="558" t="s">
        <v>357</v>
      </c>
      <c r="C113" s="528">
        <v>4</v>
      </c>
      <c r="D113" s="529">
        <v>3</v>
      </c>
      <c r="E113" s="513" t="s">
        <v>643</v>
      </c>
      <c r="F113" s="540" t="s">
        <v>644</v>
      </c>
      <c r="G113" s="534"/>
      <c r="H113" s="535"/>
      <c r="I113" s="536"/>
    </row>
    <row r="114" spans="1:9" ht="15.75">
      <c r="A114" s="518">
        <v>2450</v>
      </c>
      <c r="B114" s="556" t="s">
        <v>357</v>
      </c>
      <c r="C114" s="25">
        <v>5</v>
      </c>
      <c r="D114" s="519">
        <v>0</v>
      </c>
      <c r="E114" s="520" t="s">
        <v>645</v>
      </c>
      <c r="F114" s="553" t="s">
        <v>646</v>
      </c>
      <c r="G114" s="531">
        <f>H114+I114</f>
        <v>143169.86800000002</v>
      </c>
      <c r="H114" s="532">
        <f>H116</f>
        <v>42830</v>
      </c>
      <c r="I114" s="533">
        <f>I116</f>
        <v>100339.868</v>
      </c>
    </row>
    <row r="115" spans="1:9" s="37" customFormat="1" ht="10.5" customHeight="1">
      <c r="A115" s="518"/>
      <c r="B115" s="503"/>
      <c r="C115" s="25"/>
      <c r="D115" s="519"/>
      <c r="E115" s="513" t="s">
        <v>259</v>
      </c>
      <c r="F115" s="521"/>
      <c r="G115" s="554"/>
      <c r="H115" s="555"/>
      <c r="I115" s="562"/>
    </row>
    <row r="116" spans="1:9" ht="15.75">
      <c r="A116" s="518">
        <v>2451</v>
      </c>
      <c r="B116" s="558" t="s">
        <v>357</v>
      </c>
      <c r="C116" s="528">
        <v>5</v>
      </c>
      <c r="D116" s="529">
        <v>1</v>
      </c>
      <c r="E116" s="513" t="s">
        <v>647</v>
      </c>
      <c r="F116" s="540" t="s">
        <v>648</v>
      </c>
      <c r="G116" s="531">
        <f>H116+I116</f>
        <v>143169.86800000002</v>
      </c>
      <c r="H116" s="532">
        <f>'[4]Բյուջե-2022'!$AD$31</f>
        <v>42830</v>
      </c>
      <c r="I116" s="533">
        <f>'[4]Բյուջե-2022'!$BC$31</f>
        <v>100339.868</v>
      </c>
    </row>
    <row r="117" spans="1:9" ht="15.75">
      <c r="A117" s="518">
        <v>2452</v>
      </c>
      <c r="B117" s="558" t="s">
        <v>357</v>
      </c>
      <c r="C117" s="528">
        <v>5</v>
      </c>
      <c r="D117" s="529">
        <v>2</v>
      </c>
      <c r="E117" s="513" t="s">
        <v>649</v>
      </c>
      <c r="F117" s="540" t="s">
        <v>650</v>
      </c>
      <c r="G117" s="534"/>
      <c r="H117" s="535"/>
      <c r="I117" s="536"/>
    </row>
    <row r="118" spans="1:9" ht="15.75">
      <c r="A118" s="518">
        <v>2453</v>
      </c>
      <c r="B118" s="558" t="s">
        <v>357</v>
      </c>
      <c r="C118" s="528">
        <v>5</v>
      </c>
      <c r="D118" s="529">
        <v>3</v>
      </c>
      <c r="E118" s="513" t="s">
        <v>651</v>
      </c>
      <c r="F118" s="540" t="s">
        <v>652</v>
      </c>
      <c r="G118" s="534"/>
      <c r="H118" s="535"/>
      <c r="I118" s="536"/>
    </row>
    <row r="119" spans="1:9" ht="15.75">
      <c r="A119" s="518">
        <v>2454</v>
      </c>
      <c r="B119" s="558" t="s">
        <v>357</v>
      </c>
      <c r="C119" s="528">
        <v>5</v>
      </c>
      <c r="D119" s="529">
        <v>4</v>
      </c>
      <c r="E119" s="513" t="s">
        <v>653</v>
      </c>
      <c r="F119" s="540" t="s">
        <v>654</v>
      </c>
      <c r="G119" s="534"/>
      <c r="H119" s="535"/>
      <c r="I119" s="536"/>
    </row>
    <row r="120" spans="1:9" ht="15.75">
      <c r="A120" s="518">
        <v>2455</v>
      </c>
      <c r="B120" s="558" t="s">
        <v>357</v>
      </c>
      <c r="C120" s="528">
        <v>5</v>
      </c>
      <c r="D120" s="529">
        <v>5</v>
      </c>
      <c r="E120" s="513" t="s">
        <v>655</v>
      </c>
      <c r="F120" s="540" t="s">
        <v>656</v>
      </c>
      <c r="G120" s="534"/>
      <c r="H120" s="535"/>
      <c r="I120" s="536"/>
    </row>
    <row r="121" spans="1:9" ht="15.75">
      <c r="A121" s="518">
        <v>2460</v>
      </c>
      <c r="B121" s="556" t="s">
        <v>357</v>
      </c>
      <c r="C121" s="25">
        <v>6</v>
      </c>
      <c r="D121" s="519">
        <v>0</v>
      </c>
      <c r="E121" s="520" t="s">
        <v>657</v>
      </c>
      <c r="F121" s="521" t="s">
        <v>658</v>
      </c>
      <c r="G121" s="534"/>
      <c r="H121" s="535"/>
      <c r="I121" s="536"/>
    </row>
    <row r="122" spans="1:9" s="37" customFormat="1" ht="10.5" customHeight="1">
      <c r="A122" s="518"/>
      <c r="B122" s="503"/>
      <c r="C122" s="25"/>
      <c r="D122" s="519"/>
      <c r="E122" s="513" t="s">
        <v>259</v>
      </c>
      <c r="F122" s="521"/>
      <c r="G122" s="524"/>
      <c r="H122" s="525"/>
      <c r="I122" s="526"/>
    </row>
    <row r="123" spans="1:9" ht="15.75">
      <c r="A123" s="518">
        <v>2461</v>
      </c>
      <c r="B123" s="558" t="s">
        <v>357</v>
      </c>
      <c r="C123" s="528">
        <v>6</v>
      </c>
      <c r="D123" s="529">
        <v>1</v>
      </c>
      <c r="E123" s="513" t="s">
        <v>659</v>
      </c>
      <c r="F123" s="540" t="s">
        <v>658</v>
      </c>
      <c r="G123" s="534"/>
      <c r="H123" s="535"/>
      <c r="I123" s="536"/>
    </row>
    <row r="124" spans="1:9" ht="15.75">
      <c r="A124" s="518">
        <v>2470</v>
      </c>
      <c r="B124" s="556" t="s">
        <v>357</v>
      </c>
      <c r="C124" s="25">
        <v>7</v>
      </c>
      <c r="D124" s="519">
        <v>0</v>
      </c>
      <c r="E124" s="520" t="s">
        <v>660</v>
      </c>
      <c r="F124" s="553" t="s">
        <v>661</v>
      </c>
      <c r="G124" s="534"/>
      <c r="H124" s="535"/>
      <c r="I124" s="536"/>
    </row>
    <row r="125" spans="1:9" s="37" customFormat="1" ht="10.5" customHeight="1">
      <c r="A125" s="518"/>
      <c r="B125" s="503"/>
      <c r="C125" s="25"/>
      <c r="D125" s="519"/>
      <c r="E125" s="513" t="s">
        <v>259</v>
      </c>
      <c r="F125" s="521"/>
      <c r="G125" s="524"/>
      <c r="H125" s="525"/>
      <c r="I125" s="526"/>
    </row>
    <row r="126" spans="1:9" ht="24">
      <c r="A126" s="518">
        <v>2471</v>
      </c>
      <c r="B126" s="558" t="s">
        <v>357</v>
      </c>
      <c r="C126" s="528">
        <v>7</v>
      </c>
      <c r="D126" s="529">
        <v>1</v>
      </c>
      <c r="E126" s="513" t="s">
        <v>662</v>
      </c>
      <c r="F126" s="540" t="s">
        <v>663</v>
      </c>
      <c r="G126" s="534"/>
      <c r="H126" s="535"/>
      <c r="I126" s="536"/>
    </row>
    <row r="127" spans="1:9" ht="15.75">
      <c r="A127" s="518">
        <v>2472</v>
      </c>
      <c r="B127" s="558" t="s">
        <v>357</v>
      </c>
      <c r="C127" s="528">
        <v>7</v>
      </c>
      <c r="D127" s="529">
        <v>2</v>
      </c>
      <c r="E127" s="513" t="s">
        <v>664</v>
      </c>
      <c r="F127" s="563" t="s">
        <v>665</v>
      </c>
      <c r="G127" s="534"/>
      <c r="H127" s="535"/>
      <c r="I127" s="536"/>
    </row>
    <row r="128" spans="1:9" ht="15.75">
      <c r="A128" s="518">
        <v>2473</v>
      </c>
      <c r="B128" s="558" t="s">
        <v>357</v>
      </c>
      <c r="C128" s="528">
        <v>7</v>
      </c>
      <c r="D128" s="529">
        <v>3</v>
      </c>
      <c r="E128" s="513" t="s">
        <v>666</v>
      </c>
      <c r="F128" s="540" t="s">
        <v>667</v>
      </c>
      <c r="G128" s="534"/>
      <c r="H128" s="535"/>
      <c r="I128" s="536"/>
    </row>
    <row r="129" spans="1:9" ht="15.75">
      <c r="A129" s="518">
        <v>2474</v>
      </c>
      <c r="B129" s="558" t="s">
        <v>357</v>
      </c>
      <c r="C129" s="528">
        <v>7</v>
      </c>
      <c r="D129" s="529">
        <v>4</v>
      </c>
      <c r="E129" s="513" t="s">
        <v>668</v>
      </c>
      <c r="F129" s="530" t="s">
        <v>669</v>
      </c>
      <c r="G129" s="534"/>
      <c r="H129" s="535"/>
      <c r="I129" s="536"/>
    </row>
    <row r="130" spans="1:9" ht="29.25" customHeight="1">
      <c r="A130" s="518">
        <v>2480</v>
      </c>
      <c r="B130" s="556" t="s">
        <v>357</v>
      </c>
      <c r="C130" s="25">
        <v>8</v>
      </c>
      <c r="D130" s="519">
        <v>0</v>
      </c>
      <c r="E130" s="520" t="s">
        <v>670</v>
      </c>
      <c r="F130" s="521" t="s">
        <v>671</v>
      </c>
      <c r="G130" s="534"/>
      <c r="H130" s="535"/>
      <c r="I130" s="536"/>
    </row>
    <row r="131" spans="1:9" s="37" customFormat="1" ht="10.5" customHeight="1">
      <c r="A131" s="518"/>
      <c r="B131" s="503"/>
      <c r="C131" s="25"/>
      <c r="D131" s="519"/>
      <c r="E131" s="513" t="s">
        <v>259</v>
      </c>
      <c r="F131" s="521"/>
      <c r="G131" s="524"/>
      <c r="H131" s="525"/>
      <c r="I131" s="526"/>
    </row>
    <row r="132" spans="1:9" ht="36">
      <c r="A132" s="518">
        <v>2481</v>
      </c>
      <c r="B132" s="558" t="s">
        <v>357</v>
      </c>
      <c r="C132" s="528">
        <v>8</v>
      </c>
      <c r="D132" s="529">
        <v>1</v>
      </c>
      <c r="E132" s="513" t="s">
        <v>672</v>
      </c>
      <c r="F132" s="540" t="s">
        <v>673</v>
      </c>
      <c r="G132" s="534"/>
      <c r="H132" s="535"/>
      <c r="I132" s="536"/>
    </row>
    <row r="133" spans="1:9" ht="36">
      <c r="A133" s="518">
        <v>2482</v>
      </c>
      <c r="B133" s="558" t="s">
        <v>357</v>
      </c>
      <c r="C133" s="528">
        <v>8</v>
      </c>
      <c r="D133" s="529">
        <v>2</v>
      </c>
      <c r="E133" s="513" t="s">
        <v>674</v>
      </c>
      <c r="F133" s="540" t="s">
        <v>675</v>
      </c>
      <c r="G133" s="534"/>
      <c r="H133" s="535"/>
      <c r="I133" s="536"/>
    </row>
    <row r="134" spans="1:9" ht="24">
      <c r="A134" s="518">
        <v>2483</v>
      </c>
      <c r="B134" s="558" t="s">
        <v>357</v>
      </c>
      <c r="C134" s="528">
        <v>8</v>
      </c>
      <c r="D134" s="529">
        <v>3</v>
      </c>
      <c r="E134" s="513" t="s">
        <v>676</v>
      </c>
      <c r="F134" s="540" t="s">
        <v>677</v>
      </c>
      <c r="G134" s="534"/>
      <c r="H134" s="535"/>
      <c r="I134" s="536"/>
    </row>
    <row r="135" spans="1:9" ht="37.5" customHeight="1">
      <c r="A135" s="518">
        <v>2484</v>
      </c>
      <c r="B135" s="558" t="s">
        <v>357</v>
      </c>
      <c r="C135" s="528">
        <v>8</v>
      </c>
      <c r="D135" s="529">
        <v>4</v>
      </c>
      <c r="E135" s="513" t="s">
        <v>678</v>
      </c>
      <c r="F135" s="540" t="s">
        <v>679</v>
      </c>
      <c r="G135" s="534"/>
      <c r="H135" s="535"/>
      <c r="I135" s="536"/>
    </row>
    <row r="136" spans="1:9" ht="24">
      <c r="A136" s="518">
        <v>2485</v>
      </c>
      <c r="B136" s="558" t="s">
        <v>357</v>
      </c>
      <c r="C136" s="528">
        <v>8</v>
      </c>
      <c r="D136" s="529">
        <v>5</v>
      </c>
      <c r="E136" s="513" t="s">
        <v>680</v>
      </c>
      <c r="F136" s="540" t="s">
        <v>681</v>
      </c>
      <c r="G136" s="534"/>
      <c r="H136" s="535"/>
      <c r="I136" s="536"/>
    </row>
    <row r="137" spans="1:9" ht="24">
      <c r="A137" s="518">
        <v>2486</v>
      </c>
      <c r="B137" s="558" t="s">
        <v>357</v>
      </c>
      <c r="C137" s="528">
        <v>8</v>
      </c>
      <c r="D137" s="529">
        <v>6</v>
      </c>
      <c r="E137" s="513" t="s">
        <v>682</v>
      </c>
      <c r="F137" s="540" t="s">
        <v>683</v>
      </c>
      <c r="G137" s="534"/>
      <c r="H137" s="535"/>
      <c r="I137" s="536"/>
    </row>
    <row r="138" spans="1:9" ht="24">
      <c r="A138" s="518">
        <v>2487</v>
      </c>
      <c r="B138" s="558" t="s">
        <v>357</v>
      </c>
      <c r="C138" s="528">
        <v>8</v>
      </c>
      <c r="D138" s="529">
        <v>7</v>
      </c>
      <c r="E138" s="513" t="s">
        <v>684</v>
      </c>
      <c r="F138" s="540" t="s">
        <v>685</v>
      </c>
      <c r="G138" s="534"/>
      <c r="H138" s="535"/>
      <c r="I138" s="536"/>
    </row>
    <row r="139" spans="1:9" ht="28.5">
      <c r="A139" s="518">
        <v>2490</v>
      </c>
      <c r="B139" s="556" t="s">
        <v>357</v>
      </c>
      <c r="C139" s="25">
        <v>9</v>
      </c>
      <c r="D139" s="519">
        <v>0</v>
      </c>
      <c r="E139" s="520" t="s">
        <v>686</v>
      </c>
      <c r="F139" s="521" t="s">
        <v>687</v>
      </c>
      <c r="G139" s="534"/>
      <c r="H139" s="535"/>
      <c r="I139" s="536"/>
    </row>
    <row r="140" spans="1:9" s="37" customFormat="1" ht="10.5" customHeight="1">
      <c r="A140" s="518"/>
      <c r="B140" s="503"/>
      <c r="C140" s="25"/>
      <c r="D140" s="519"/>
      <c r="E140" s="513" t="s">
        <v>259</v>
      </c>
      <c r="F140" s="521"/>
      <c r="G140" s="524"/>
      <c r="H140" s="525"/>
      <c r="I140" s="526"/>
    </row>
    <row r="141" spans="1:9" ht="24">
      <c r="A141" s="518">
        <v>2491</v>
      </c>
      <c r="B141" s="558" t="s">
        <v>357</v>
      </c>
      <c r="C141" s="528">
        <v>9</v>
      </c>
      <c r="D141" s="529">
        <v>1</v>
      </c>
      <c r="E141" s="513" t="s">
        <v>686</v>
      </c>
      <c r="F141" s="540" t="s">
        <v>688</v>
      </c>
      <c r="G141" s="534"/>
      <c r="H141" s="535"/>
      <c r="I141" s="536"/>
    </row>
    <row r="142" spans="1:9" s="511" customFormat="1" ht="27.75" customHeight="1">
      <c r="A142" s="546">
        <v>2500</v>
      </c>
      <c r="B142" s="556" t="s">
        <v>359</v>
      </c>
      <c r="C142" s="25">
        <v>0</v>
      </c>
      <c r="D142" s="519">
        <v>0</v>
      </c>
      <c r="E142" s="557" t="s">
        <v>1087</v>
      </c>
      <c r="F142" s="547" t="s">
        <v>689</v>
      </c>
      <c r="G142" s="548">
        <f>H142+I142</f>
        <v>187231.39</v>
      </c>
      <c r="H142" s="549">
        <f>H144+H159</f>
        <v>172182.39</v>
      </c>
      <c r="I142" s="549">
        <f>I144+I159</f>
        <v>15049</v>
      </c>
    </row>
    <row r="143" spans="1:9" ht="11.25" customHeight="1">
      <c r="A143" s="512"/>
      <c r="B143" s="503"/>
      <c r="C143" s="504"/>
      <c r="D143" s="505"/>
      <c r="E143" s="513" t="s">
        <v>258</v>
      </c>
      <c r="F143" s="514"/>
      <c r="G143" s="564"/>
      <c r="H143" s="565"/>
      <c r="I143" s="517"/>
    </row>
    <row r="144" spans="1:9" ht="15.75">
      <c r="A144" s="518">
        <v>2510</v>
      </c>
      <c r="B144" s="556" t="s">
        <v>359</v>
      </c>
      <c r="C144" s="25">
        <v>1</v>
      </c>
      <c r="D144" s="519">
        <v>0</v>
      </c>
      <c r="E144" s="520" t="s">
        <v>690</v>
      </c>
      <c r="F144" s="521" t="s">
        <v>691</v>
      </c>
      <c r="G144" s="566">
        <f>H144</f>
        <v>172182.39</v>
      </c>
      <c r="H144" s="567">
        <f>H146</f>
        <v>172182.39</v>
      </c>
      <c r="I144" s="536"/>
    </row>
    <row r="145" spans="1:9" s="37" customFormat="1" ht="10.5" customHeight="1">
      <c r="A145" s="518"/>
      <c r="B145" s="503"/>
      <c r="C145" s="25"/>
      <c r="D145" s="519"/>
      <c r="E145" s="513" t="s">
        <v>259</v>
      </c>
      <c r="F145" s="521"/>
      <c r="G145" s="568"/>
      <c r="H145" s="569"/>
      <c r="I145" s="526"/>
    </row>
    <row r="146" spans="1:9" ht="15.75">
      <c r="A146" s="518">
        <v>2511</v>
      </c>
      <c r="B146" s="558" t="s">
        <v>359</v>
      </c>
      <c r="C146" s="528">
        <v>1</v>
      </c>
      <c r="D146" s="529">
        <v>1</v>
      </c>
      <c r="E146" s="513" t="s">
        <v>690</v>
      </c>
      <c r="F146" s="540" t="s">
        <v>692</v>
      </c>
      <c r="G146" s="566">
        <f>H146</f>
        <v>172182.39</v>
      </c>
      <c r="H146" s="567">
        <f>'[4]Բյուջե-2022'!$C$32</f>
        <v>172182.39</v>
      </c>
      <c r="I146" s="536"/>
    </row>
    <row r="147" spans="1:9" ht="15.75">
      <c r="A147" s="518">
        <v>2520</v>
      </c>
      <c r="B147" s="556" t="s">
        <v>359</v>
      </c>
      <c r="C147" s="25">
        <v>2</v>
      </c>
      <c r="D147" s="519">
        <v>0</v>
      </c>
      <c r="E147" s="520" t="s">
        <v>693</v>
      </c>
      <c r="F147" s="521" t="s">
        <v>694</v>
      </c>
      <c r="G147" s="534"/>
      <c r="H147" s="535"/>
      <c r="I147" s="536"/>
    </row>
    <row r="148" spans="1:9" s="37" customFormat="1" ht="10.5" customHeight="1">
      <c r="A148" s="518"/>
      <c r="B148" s="503"/>
      <c r="C148" s="25"/>
      <c r="D148" s="519"/>
      <c r="E148" s="513" t="s">
        <v>259</v>
      </c>
      <c r="F148" s="521"/>
      <c r="G148" s="524"/>
      <c r="H148" s="525"/>
      <c r="I148" s="526"/>
    </row>
    <row r="149" spans="1:9" ht="15.75">
      <c r="A149" s="518">
        <v>2521</v>
      </c>
      <c r="B149" s="558" t="s">
        <v>359</v>
      </c>
      <c r="C149" s="528">
        <v>2</v>
      </c>
      <c r="D149" s="529">
        <v>1</v>
      </c>
      <c r="E149" s="513" t="s">
        <v>695</v>
      </c>
      <c r="F149" s="540" t="s">
        <v>696</v>
      </c>
      <c r="G149" s="534"/>
      <c r="H149" s="535"/>
      <c r="I149" s="536"/>
    </row>
    <row r="150" spans="1:9" ht="15.75">
      <c r="A150" s="518">
        <v>2530</v>
      </c>
      <c r="B150" s="556" t="s">
        <v>359</v>
      </c>
      <c r="C150" s="25">
        <v>3</v>
      </c>
      <c r="D150" s="519">
        <v>0</v>
      </c>
      <c r="E150" s="520" t="s">
        <v>697</v>
      </c>
      <c r="F150" s="521" t="s">
        <v>698</v>
      </c>
      <c r="G150" s="534"/>
      <c r="H150" s="535"/>
      <c r="I150" s="536"/>
    </row>
    <row r="151" spans="1:9" s="37" customFormat="1" ht="10.5" customHeight="1">
      <c r="A151" s="518"/>
      <c r="B151" s="503"/>
      <c r="C151" s="25"/>
      <c r="D151" s="519"/>
      <c r="E151" s="513" t="s">
        <v>259</v>
      </c>
      <c r="F151" s="521"/>
      <c r="G151" s="524"/>
      <c r="H151" s="525"/>
      <c r="I151" s="526"/>
    </row>
    <row r="152" spans="1:9" ht="15.75">
      <c r="A152" s="518">
        <v>2531</v>
      </c>
      <c r="B152" s="558" t="s">
        <v>359</v>
      </c>
      <c r="C152" s="528">
        <v>3</v>
      </c>
      <c r="D152" s="529">
        <v>1</v>
      </c>
      <c r="E152" s="513" t="s">
        <v>697</v>
      </c>
      <c r="F152" s="540" t="s">
        <v>699</v>
      </c>
      <c r="G152" s="534"/>
      <c r="H152" s="535"/>
      <c r="I152" s="536"/>
    </row>
    <row r="153" spans="1:9" ht="24">
      <c r="A153" s="518">
        <v>2540</v>
      </c>
      <c r="B153" s="556" t="s">
        <v>359</v>
      </c>
      <c r="C153" s="25">
        <v>4</v>
      </c>
      <c r="D153" s="519">
        <v>0</v>
      </c>
      <c r="E153" s="520" t="s">
        <v>700</v>
      </c>
      <c r="F153" s="521" t="s">
        <v>701</v>
      </c>
      <c r="G153" s="534"/>
      <c r="H153" s="535"/>
      <c r="I153" s="536"/>
    </row>
    <row r="154" spans="1:9" s="37" customFormat="1" ht="10.5" customHeight="1">
      <c r="A154" s="518"/>
      <c r="B154" s="503"/>
      <c r="C154" s="25"/>
      <c r="D154" s="519"/>
      <c r="E154" s="513" t="s">
        <v>259</v>
      </c>
      <c r="F154" s="521"/>
      <c r="G154" s="524"/>
      <c r="H154" s="525"/>
      <c r="I154" s="526"/>
    </row>
    <row r="155" spans="1:9" ht="17.25" customHeight="1">
      <c r="A155" s="518">
        <v>2541</v>
      </c>
      <c r="B155" s="558" t="s">
        <v>359</v>
      </c>
      <c r="C155" s="528">
        <v>4</v>
      </c>
      <c r="D155" s="529">
        <v>1</v>
      </c>
      <c r="E155" s="513" t="s">
        <v>700</v>
      </c>
      <c r="F155" s="540" t="s">
        <v>702</v>
      </c>
      <c r="G155" s="534"/>
      <c r="H155" s="535"/>
      <c r="I155" s="536"/>
    </row>
    <row r="156" spans="1:9" ht="27" customHeight="1">
      <c r="A156" s="518">
        <v>2550</v>
      </c>
      <c r="B156" s="556" t="s">
        <v>359</v>
      </c>
      <c r="C156" s="25">
        <v>5</v>
      </c>
      <c r="D156" s="519">
        <v>0</v>
      </c>
      <c r="E156" s="520" t="s">
        <v>703</v>
      </c>
      <c r="F156" s="521" t="s">
        <v>704</v>
      </c>
      <c r="G156" s="534"/>
      <c r="H156" s="535"/>
      <c r="I156" s="536"/>
    </row>
    <row r="157" spans="1:9" s="37" customFormat="1" ht="10.5" customHeight="1">
      <c r="A157" s="518"/>
      <c r="B157" s="503"/>
      <c r="C157" s="25"/>
      <c r="D157" s="519"/>
      <c r="E157" s="513" t="s">
        <v>259</v>
      </c>
      <c r="F157" s="521"/>
      <c r="G157" s="524"/>
      <c r="H157" s="525"/>
      <c r="I157" s="526"/>
    </row>
    <row r="158" spans="1:9" ht="24">
      <c r="A158" s="518">
        <v>2551</v>
      </c>
      <c r="B158" s="558" t="s">
        <v>359</v>
      </c>
      <c r="C158" s="528">
        <v>5</v>
      </c>
      <c r="D158" s="529">
        <v>1</v>
      </c>
      <c r="E158" s="513" t="s">
        <v>703</v>
      </c>
      <c r="F158" s="540" t="s">
        <v>705</v>
      </c>
      <c r="G158" s="534"/>
      <c r="H158" s="535"/>
      <c r="I158" s="536"/>
    </row>
    <row r="159" spans="1:9" ht="24.75" customHeight="1">
      <c r="A159" s="518">
        <v>2560</v>
      </c>
      <c r="B159" s="556" t="s">
        <v>359</v>
      </c>
      <c r="C159" s="25">
        <v>6</v>
      </c>
      <c r="D159" s="519">
        <v>0</v>
      </c>
      <c r="E159" s="520" t="s">
        <v>706</v>
      </c>
      <c r="F159" s="521" t="s">
        <v>707</v>
      </c>
      <c r="G159" s="532">
        <f>G161</f>
        <v>15049</v>
      </c>
      <c r="H159" s="532">
        <f>H161</f>
        <v>0</v>
      </c>
      <c r="I159" s="532">
        <f>I161</f>
        <v>15049</v>
      </c>
    </row>
    <row r="160" spans="1:9" s="37" customFormat="1" ht="12.75" customHeight="1">
      <c r="A160" s="518"/>
      <c r="B160" s="503"/>
      <c r="C160" s="25"/>
      <c r="D160" s="519"/>
      <c r="E160" s="513" t="s">
        <v>259</v>
      </c>
      <c r="F160" s="521"/>
      <c r="G160" s="555"/>
      <c r="H160" s="555"/>
      <c r="I160" s="526"/>
    </row>
    <row r="161" spans="1:9" ht="24">
      <c r="A161" s="518">
        <v>2561</v>
      </c>
      <c r="B161" s="558" t="s">
        <v>359</v>
      </c>
      <c r="C161" s="528">
        <v>6</v>
      </c>
      <c r="D161" s="529">
        <v>1</v>
      </c>
      <c r="E161" s="513" t="s">
        <v>706</v>
      </c>
      <c r="F161" s="540" t="s">
        <v>708</v>
      </c>
      <c r="G161" s="532">
        <f>H161+I161</f>
        <v>15049</v>
      </c>
      <c r="H161" s="532"/>
      <c r="I161" s="533">
        <f>'[4]Բյուջե-2022'!$BB$30</f>
        <v>15049</v>
      </c>
    </row>
    <row r="162" spans="1:9" s="511" customFormat="1" ht="21.75" customHeight="1">
      <c r="A162" s="546">
        <v>2600</v>
      </c>
      <c r="B162" s="556" t="s">
        <v>360</v>
      </c>
      <c r="C162" s="25">
        <v>0</v>
      </c>
      <c r="D162" s="519">
        <v>0</v>
      </c>
      <c r="E162" s="557" t="s">
        <v>1088</v>
      </c>
      <c r="F162" s="547" t="s">
        <v>709</v>
      </c>
      <c r="G162" s="566">
        <f>I162+H162</f>
        <v>13400</v>
      </c>
      <c r="H162" s="570">
        <f>H164+H173+H179</f>
        <v>0</v>
      </c>
      <c r="I162" s="570">
        <f>I164+I173+I179</f>
        <v>13400</v>
      </c>
    </row>
    <row r="163" spans="1:9" ht="11.25" customHeight="1">
      <c r="A163" s="512"/>
      <c r="B163" s="503"/>
      <c r="C163" s="504"/>
      <c r="D163" s="505"/>
      <c r="E163" s="513" t="s">
        <v>258</v>
      </c>
      <c r="F163" s="514"/>
      <c r="G163" s="564"/>
      <c r="H163" s="565"/>
      <c r="I163" s="571"/>
    </row>
    <row r="164" spans="1:9" ht="15.75">
      <c r="A164" s="518">
        <v>2610</v>
      </c>
      <c r="B164" s="556" t="s">
        <v>360</v>
      </c>
      <c r="C164" s="25">
        <v>1</v>
      </c>
      <c r="D164" s="519">
        <v>0</v>
      </c>
      <c r="E164" s="520" t="s">
        <v>710</v>
      </c>
      <c r="F164" s="521" t="s">
        <v>711</v>
      </c>
      <c r="G164" s="566">
        <f>I164+H164</f>
        <v>0</v>
      </c>
      <c r="H164" s="572">
        <f>H166</f>
        <v>0</v>
      </c>
      <c r="I164" s="570"/>
    </row>
    <row r="165" spans="1:9" s="37" customFormat="1" ht="10.5" customHeight="1">
      <c r="A165" s="518"/>
      <c r="B165" s="503"/>
      <c r="C165" s="25"/>
      <c r="D165" s="519"/>
      <c r="E165" s="513" t="s">
        <v>259</v>
      </c>
      <c r="F165" s="521"/>
      <c r="G165" s="568"/>
      <c r="H165" s="569"/>
      <c r="I165" s="573"/>
    </row>
    <row r="166" spans="1:9" ht="15.75">
      <c r="A166" s="518">
        <v>2611</v>
      </c>
      <c r="B166" s="558" t="s">
        <v>360</v>
      </c>
      <c r="C166" s="528">
        <v>1</v>
      </c>
      <c r="D166" s="529">
        <v>1</v>
      </c>
      <c r="E166" s="513" t="s">
        <v>712</v>
      </c>
      <c r="F166" s="540" t="s">
        <v>713</v>
      </c>
      <c r="G166" s="566">
        <f>I166+H166</f>
        <v>0</v>
      </c>
      <c r="H166" s="572">
        <f>'[1]2020'!$C$36</f>
        <v>0</v>
      </c>
      <c r="I166" s="570"/>
    </row>
    <row r="167" spans="1:9" ht="15.75">
      <c r="A167" s="518">
        <v>2620</v>
      </c>
      <c r="B167" s="556" t="s">
        <v>360</v>
      </c>
      <c r="C167" s="25">
        <v>2</v>
      </c>
      <c r="D167" s="519">
        <v>0</v>
      </c>
      <c r="E167" s="520" t="s">
        <v>714</v>
      </c>
      <c r="F167" s="521" t="s">
        <v>715</v>
      </c>
      <c r="G167" s="534"/>
      <c r="H167" s="535"/>
      <c r="I167" s="536"/>
    </row>
    <row r="168" spans="1:9" s="37" customFormat="1" ht="10.5" customHeight="1">
      <c r="A168" s="518"/>
      <c r="B168" s="503"/>
      <c r="C168" s="25"/>
      <c r="D168" s="519"/>
      <c r="E168" s="513" t="s">
        <v>259</v>
      </c>
      <c r="F168" s="521"/>
      <c r="G168" s="524"/>
      <c r="H168" s="525"/>
      <c r="I168" s="526"/>
    </row>
    <row r="169" spans="1:9" ht="15.75">
      <c r="A169" s="518">
        <v>2621</v>
      </c>
      <c r="B169" s="558" t="s">
        <v>360</v>
      </c>
      <c r="C169" s="528">
        <v>2</v>
      </c>
      <c r="D169" s="529">
        <v>1</v>
      </c>
      <c r="E169" s="513" t="s">
        <v>714</v>
      </c>
      <c r="F169" s="540" t="s">
        <v>716</v>
      </c>
      <c r="G169" s="534"/>
      <c r="H169" s="535"/>
      <c r="I169" s="536"/>
    </row>
    <row r="170" spans="1:9" ht="15.75">
      <c r="A170" s="518">
        <v>2630</v>
      </c>
      <c r="B170" s="556" t="s">
        <v>360</v>
      </c>
      <c r="C170" s="25">
        <v>3</v>
      </c>
      <c r="D170" s="519">
        <v>0</v>
      </c>
      <c r="E170" s="520" t="s">
        <v>717</v>
      </c>
      <c r="F170" s="521" t="s">
        <v>718</v>
      </c>
      <c r="G170" s="534"/>
      <c r="H170" s="535"/>
      <c r="I170" s="536"/>
    </row>
    <row r="171" spans="1:9" s="37" customFormat="1" ht="10.5" customHeight="1">
      <c r="A171" s="518"/>
      <c r="B171" s="503"/>
      <c r="C171" s="25"/>
      <c r="D171" s="519"/>
      <c r="E171" s="513" t="s">
        <v>259</v>
      </c>
      <c r="F171" s="521"/>
      <c r="G171" s="524"/>
      <c r="H171" s="525"/>
      <c r="I171" s="526"/>
    </row>
    <row r="172" spans="1:9" ht="15.75">
      <c r="A172" s="518">
        <v>2631</v>
      </c>
      <c r="B172" s="558" t="s">
        <v>360</v>
      </c>
      <c r="C172" s="528">
        <v>3</v>
      </c>
      <c r="D172" s="529">
        <v>1</v>
      </c>
      <c r="E172" s="513" t="s">
        <v>719</v>
      </c>
      <c r="F172" s="574" t="s">
        <v>720</v>
      </c>
      <c r="G172" s="534"/>
      <c r="H172" s="535"/>
      <c r="I172" s="536"/>
    </row>
    <row r="173" spans="1:9" ht="15.75">
      <c r="A173" s="518">
        <v>2640</v>
      </c>
      <c r="B173" s="556" t="s">
        <v>360</v>
      </c>
      <c r="C173" s="25">
        <v>4</v>
      </c>
      <c r="D173" s="519">
        <v>0</v>
      </c>
      <c r="E173" s="520" t="s">
        <v>721</v>
      </c>
      <c r="F173" s="521" t="s">
        <v>722</v>
      </c>
      <c r="G173" s="531">
        <f>G175</f>
        <v>400</v>
      </c>
      <c r="H173" s="532"/>
      <c r="I173" s="561">
        <f>I175</f>
        <v>400</v>
      </c>
    </row>
    <row r="174" spans="1:9" s="37" customFormat="1" ht="10.5" customHeight="1">
      <c r="A174" s="518"/>
      <c r="B174" s="503"/>
      <c r="C174" s="25"/>
      <c r="D174" s="519"/>
      <c r="E174" s="513" t="s">
        <v>259</v>
      </c>
      <c r="F174" s="521"/>
      <c r="G174" s="524"/>
      <c r="H174" s="525"/>
      <c r="I174" s="575"/>
    </row>
    <row r="175" spans="1:9" ht="15.75">
      <c r="A175" s="518">
        <v>2641</v>
      </c>
      <c r="B175" s="558" t="s">
        <v>360</v>
      </c>
      <c r="C175" s="528">
        <v>4</v>
      </c>
      <c r="D175" s="529">
        <v>1</v>
      </c>
      <c r="E175" s="513" t="s">
        <v>723</v>
      </c>
      <c r="F175" s="540" t="s">
        <v>724</v>
      </c>
      <c r="G175" s="531">
        <f>I175+H175</f>
        <v>400</v>
      </c>
      <c r="H175" s="532"/>
      <c r="I175" s="561">
        <f>'[4]Բյուջե-2022'!$BD$34</f>
        <v>400</v>
      </c>
    </row>
    <row r="176" spans="1:9" ht="36">
      <c r="A176" s="518">
        <v>2650</v>
      </c>
      <c r="B176" s="556" t="s">
        <v>360</v>
      </c>
      <c r="C176" s="25">
        <v>5</v>
      </c>
      <c r="D176" s="519">
        <v>0</v>
      </c>
      <c r="E176" s="520" t="s">
        <v>729</v>
      </c>
      <c r="F176" s="521" t="s">
        <v>730</v>
      </c>
      <c r="G176" s="534"/>
      <c r="H176" s="535"/>
      <c r="I176" s="561"/>
    </row>
    <row r="177" spans="1:9" s="37" customFormat="1" ht="10.5" customHeight="1">
      <c r="A177" s="518"/>
      <c r="B177" s="503"/>
      <c r="C177" s="25"/>
      <c r="D177" s="519"/>
      <c r="E177" s="513" t="s">
        <v>259</v>
      </c>
      <c r="F177" s="521"/>
      <c r="G177" s="524"/>
      <c r="H177" s="525"/>
      <c r="I177" s="526"/>
    </row>
    <row r="178" spans="1:9" ht="36">
      <c r="A178" s="518">
        <v>2651</v>
      </c>
      <c r="B178" s="558" t="s">
        <v>360</v>
      </c>
      <c r="C178" s="528">
        <v>5</v>
      </c>
      <c r="D178" s="529">
        <v>1</v>
      </c>
      <c r="E178" s="513" t="s">
        <v>729</v>
      </c>
      <c r="F178" s="540" t="s">
        <v>731</v>
      </c>
      <c r="G178" s="534"/>
      <c r="H178" s="535"/>
      <c r="I178" s="536"/>
    </row>
    <row r="179" spans="1:9" ht="28.5">
      <c r="A179" s="518">
        <v>2660</v>
      </c>
      <c r="B179" s="556" t="s">
        <v>360</v>
      </c>
      <c r="C179" s="25">
        <v>6</v>
      </c>
      <c r="D179" s="519">
        <v>0</v>
      </c>
      <c r="E179" s="520" t="s">
        <v>732</v>
      </c>
      <c r="F179" s="553" t="s">
        <v>733</v>
      </c>
      <c r="G179" s="566">
        <f>G181</f>
        <v>13000</v>
      </c>
      <c r="H179" s="567"/>
      <c r="I179" s="570">
        <f>I181</f>
        <v>13000</v>
      </c>
    </row>
    <row r="180" spans="1:9" s="37" customFormat="1" ht="10.5" customHeight="1">
      <c r="A180" s="518"/>
      <c r="B180" s="503"/>
      <c r="C180" s="25"/>
      <c r="D180" s="519"/>
      <c r="E180" s="513" t="s">
        <v>259</v>
      </c>
      <c r="F180" s="521"/>
      <c r="G180" s="568"/>
      <c r="H180" s="569"/>
      <c r="I180" s="573"/>
    </row>
    <row r="181" spans="1:9" ht="28.5">
      <c r="A181" s="518">
        <v>2661</v>
      </c>
      <c r="B181" s="558" t="s">
        <v>360</v>
      </c>
      <c r="C181" s="528">
        <v>6</v>
      </c>
      <c r="D181" s="529">
        <v>1</v>
      </c>
      <c r="E181" s="790" t="s">
        <v>732</v>
      </c>
      <c r="F181" s="540" t="s">
        <v>734</v>
      </c>
      <c r="G181" s="566">
        <f>I181</f>
        <v>13000</v>
      </c>
      <c r="H181" s="545"/>
      <c r="I181" s="570">
        <f>I182</f>
        <v>13000</v>
      </c>
    </row>
    <row r="182" spans="1:9" ht="16.5" customHeight="1">
      <c r="A182" s="518"/>
      <c r="B182" s="558"/>
      <c r="C182" s="528"/>
      <c r="D182" s="529"/>
      <c r="E182" s="791"/>
      <c r="F182" s="540"/>
      <c r="G182" s="566">
        <f>I182</f>
        <v>13000</v>
      </c>
      <c r="H182" s="567">
        <f>'[4]Բյուջե-2022'!$C$35</f>
        <v>6083</v>
      </c>
      <c r="I182" s="570">
        <f>'[4]Բյուջե-2022'!$BE$35</f>
        <v>13000</v>
      </c>
    </row>
    <row r="183" spans="1:9" s="511" customFormat="1" ht="11.25" customHeight="1">
      <c r="A183" s="546">
        <v>2700</v>
      </c>
      <c r="B183" s="556" t="s">
        <v>361</v>
      </c>
      <c r="C183" s="25">
        <v>0</v>
      </c>
      <c r="D183" s="519">
        <v>0</v>
      </c>
      <c r="E183" s="557" t="s">
        <v>1089</v>
      </c>
      <c r="F183" s="547" t="s">
        <v>735</v>
      </c>
      <c r="G183" s="576"/>
      <c r="H183" s="577"/>
      <c r="I183" s="550"/>
    </row>
    <row r="184" spans="1:9" ht="11.25" customHeight="1">
      <c r="A184" s="512"/>
      <c r="B184" s="503"/>
      <c r="C184" s="504"/>
      <c r="D184" s="505"/>
      <c r="E184" s="513" t="s">
        <v>258</v>
      </c>
      <c r="F184" s="514"/>
      <c r="G184" s="551"/>
      <c r="H184" s="552"/>
      <c r="I184" s="517"/>
    </row>
    <row r="185" spans="1:9" ht="28.5">
      <c r="A185" s="518">
        <v>2710</v>
      </c>
      <c r="B185" s="556" t="s">
        <v>361</v>
      </c>
      <c r="C185" s="25">
        <v>1</v>
      </c>
      <c r="D185" s="519">
        <v>0</v>
      </c>
      <c r="E185" s="520" t="s">
        <v>736</v>
      </c>
      <c r="F185" s="521" t="s">
        <v>737</v>
      </c>
      <c r="G185" s="534"/>
      <c r="H185" s="535"/>
      <c r="I185" s="536"/>
    </row>
    <row r="186" spans="1:9" s="37" customFormat="1" ht="10.5" customHeight="1">
      <c r="A186" s="518"/>
      <c r="B186" s="503"/>
      <c r="C186" s="25"/>
      <c r="D186" s="519"/>
      <c r="E186" s="513" t="s">
        <v>259</v>
      </c>
      <c r="F186" s="521"/>
      <c r="G186" s="524"/>
      <c r="H186" s="525"/>
      <c r="I186" s="526"/>
    </row>
    <row r="187" spans="1:9" ht="15.75">
      <c r="A187" s="518">
        <v>2711</v>
      </c>
      <c r="B187" s="558" t="s">
        <v>361</v>
      </c>
      <c r="C187" s="528">
        <v>1</v>
      </c>
      <c r="D187" s="529">
        <v>1</v>
      </c>
      <c r="E187" s="513" t="s">
        <v>738</v>
      </c>
      <c r="F187" s="540" t="s">
        <v>739</v>
      </c>
      <c r="G187" s="534"/>
      <c r="H187" s="535"/>
      <c r="I187" s="536"/>
    </row>
    <row r="188" spans="1:9" ht="15.75">
      <c r="A188" s="518">
        <v>2712</v>
      </c>
      <c r="B188" s="558" t="s">
        <v>361</v>
      </c>
      <c r="C188" s="528">
        <v>1</v>
      </c>
      <c r="D188" s="529">
        <v>2</v>
      </c>
      <c r="E188" s="513" t="s">
        <v>740</v>
      </c>
      <c r="F188" s="540" t="s">
        <v>741</v>
      </c>
      <c r="G188" s="534"/>
      <c r="H188" s="535"/>
      <c r="I188" s="536"/>
    </row>
    <row r="189" spans="1:9" ht="15.75">
      <c r="A189" s="518">
        <v>2713</v>
      </c>
      <c r="B189" s="558" t="s">
        <v>361</v>
      </c>
      <c r="C189" s="528">
        <v>1</v>
      </c>
      <c r="D189" s="529">
        <v>3</v>
      </c>
      <c r="E189" s="513" t="s">
        <v>183</v>
      </c>
      <c r="F189" s="540" t="s">
        <v>742</v>
      </c>
      <c r="G189" s="534"/>
      <c r="H189" s="535"/>
      <c r="I189" s="536"/>
    </row>
    <row r="190" spans="1:9" ht="15.75">
      <c r="A190" s="518">
        <v>2720</v>
      </c>
      <c r="B190" s="556" t="s">
        <v>361</v>
      </c>
      <c r="C190" s="25">
        <v>2</v>
      </c>
      <c r="D190" s="519">
        <v>0</v>
      </c>
      <c r="E190" s="520" t="s">
        <v>362</v>
      </c>
      <c r="F190" s="521" t="s">
        <v>743</v>
      </c>
      <c r="G190" s="534"/>
      <c r="H190" s="535"/>
      <c r="I190" s="536"/>
    </row>
    <row r="191" spans="1:9" s="37" customFormat="1" ht="10.5" customHeight="1">
      <c r="A191" s="518"/>
      <c r="B191" s="503"/>
      <c r="C191" s="25"/>
      <c r="D191" s="519"/>
      <c r="E191" s="513" t="s">
        <v>259</v>
      </c>
      <c r="F191" s="521"/>
      <c r="G191" s="524"/>
      <c r="H191" s="525"/>
      <c r="I191" s="526"/>
    </row>
    <row r="192" spans="1:9" ht="15.75">
      <c r="A192" s="518">
        <v>2721</v>
      </c>
      <c r="B192" s="558" t="s">
        <v>361</v>
      </c>
      <c r="C192" s="528">
        <v>2</v>
      </c>
      <c r="D192" s="529">
        <v>1</v>
      </c>
      <c r="E192" s="513" t="s">
        <v>744</v>
      </c>
      <c r="F192" s="540" t="s">
        <v>745</v>
      </c>
      <c r="G192" s="534"/>
      <c r="H192" s="535"/>
      <c r="I192" s="536"/>
    </row>
    <row r="193" spans="1:9" ht="20.25" customHeight="1">
      <c r="A193" s="518">
        <v>2722</v>
      </c>
      <c r="B193" s="558" t="s">
        <v>361</v>
      </c>
      <c r="C193" s="528">
        <v>2</v>
      </c>
      <c r="D193" s="529">
        <v>2</v>
      </c>
      <c r="E193" s="513" t="s">
        <v>746</v>
      </c>
      <c r="F193" s="540" t="s">
        <v>747</v>
      </c>
      <c r="G193" s="534"/>
      <c r="H193" s="535"/>
      <c r="I193" s="536"/>
    </row>
    <row r="194" spans="1:9" ht="15.75">
      <c r="A194" s="518">
        <v>2723</v>
      </c>
      <c r="B194" s="558" t="s">
        <v>361</v>
      </c>
      <c r="C194" s="528">
        <v>2</v>
      </c>
      <c r="D194" s="529">
        <v>3</v>
      </c>
      <c r="E194" s="513" t="s">
        <v>184</v>
      </c>
      <c r="F194" s="540" t="s">
        <v>748</v>
      </c>
      <c r="G194" s="534"/>
      <c r="H194" s="535"/>
      <c r="I194" s="536"/>
    </row>
    <row r="195" spans="1:9" ht="15.75">
      <c r="A195" s="518">
        <v>2724</v>
      </c>
      <c r="B195" s="558" t="s">
        <v>361</v>
      </c>
      <c r="C195" s="528">
        <v>2</v>
      </c>
      <c r="D195" s="529">
        <v>4</v>
      </c>
      <c r="E195" s="513" t="s">
        <v>749</v>
      </c>
      <c r="F195" s="540" t="s">
        <v>750</v>
      </c>
      <c r="G195" s="534"/>
      <c r="H195" s="535"/>
      <c r="I195" s="536"/>
    </row>
    <row r="196" spans="1:9" ht="15.75">
      <c r="A196" s="518">
        <v>2730</v>
      </c>
      <c r="B196" s="556" t="s">
        <v>361</v>
      </c>
      <c r="C196" s="25">
        <v>3</v>
      </c>
      <c r="D196" s="519">
        <v>0</v>
      </c>
      <c r="E196" s="520" t="s">
        <v>751</v>
      </c>
      <c r="F196" s="521" t="s">
        <v>754</v>
      </c>
      <c r="G196" s="534"/>
      <c r="H196" s="535"/>
      <c r="I196" s="536"/>
    </row>
    <row r="197" spans="1:9" s="37" customFormat="1" ht="10.5" customHeight="1">
      <c r="A197" s="518"/>
      <c r="B197" s="503"/>
      <c r="C197" s="25"/>
      <c r="D197" s="519"/>
      <c r="E197" s="513" t="s">
        <v>259</v>
      </c>
      <c r="F197" s="521"/>
      <c r="G197" s="524"/>
      <c r="H197" s="525"/>
      <c r="I197" s="526"/>
    </row>
    <row r="198" spans="1:9" ht="15" customHeight="1">
      <c r="A198" s="518">
        <v>2731</v>
      </c>
      <c r="B198" s="558" t="s">
        <v>361</v>
      </c>
      <c r="C198" s="528">
        <v>3</v>
      </c>
      <c r="D198" s="529">
        <v>1</v>
      </c>
      <c r="E198" s="513" t="s">
        <v>755</v>
      </c>
      <c r="F198" s="530" t="s">
        <v>756</v>
      </c>
      <c r="G198" s="534"/>
      <c r="H198" s="535"/>
      <c r="I198" s="536"/>
    </row>
    <row r="199" spans="1:9" ht="18" customHeight="1">
      <c r="A199" s="518">
        <v>2732</v>
      </c>
      <c r="B199" s="558" t="s">
        <v>361</v>
      </c>
      <c r="C199" s="528">
        <v>3</v>
      </c>
      <c r="D199" s="529">
        <v>2</v>
      </c>
      <c r="E199" s="513" t="s">
        <v>757</v>
      </c>
      <c r="F199" s="530" t="s">
        <v>758</v>
      </c>
      <c r="G199" s="534"/>
      <c r="H199" s="535"/>
      <c r="I199" s="536"/>
    </row>
    <row r="200" spans="1:9" ht="16.5" customHeight="1">
      <c r="A200" s="518">
        <v>2733</v>
      </c>
      <c r="B200" s="558" t="s">
        <v>361</v>
      </c>
      <c r="C200" s="528">
        <v>3</v>
      </c>
      <c r="D200" s="529">
        <v>3</v>
      </c>
      <c r="E200" s="513" t="s">
        <v>759</v>
      </c>
      <c r="F200" s="530" t="s">
        <v>760</v>
      </c>
      <c r="G200" s="534"/>
      <c r="H200" s="535"/>
      <c r="I200" s="536"/>
    </row>
    <row r="201" spans="1:9" ht="24">
      <c r="A201" s="518">
        <v>2734</v>
      </c>
      <c r="B201" s="558" t="s">
        <v>361</v>
      </c>
      <c r="C201" s="528">
        <v>3</v>
      </c>
      <c r="D201" s="529">
        <v>4</v>
      </c>
      <c r="E201" s="513" t="s">
        <v>761</v>
      </c>
      <c r="F201" s="530" t="s">
        <v>762</v>
      </c>
      <c r="G201" s="534"/>
      <c r="H201" s="535"/>
      <c r="I201" s="536"/>
    </row>
    <row r="202" spans="1:9" ht="15.75">
      <c r="A202" s="518">
        <v>2740</v>
      </c>
      <c r="B202" s="556" t="s">
        <v>361</v>
      </c>
      <c r="C202" s="25">
        <v>4</v>
      </c>
      <c r="D202" s="519">
        <v>0</v>
      </c>
      <c r="E202" s="520" t="s">
        <v>763</v>
      </c>
      <c r="F202" s="521" t="s">
        <v>764</v>
      </c>
      <c r="G202" s="534"/>
      <c r="H202" s="535"/>
      <c r="I202" s="536"/>
    </row>
    <row r="203" spans="1:9" s="37" customFormat="1" ht="10.5" customHeight="1">
      <c r="A203" s="518"/>
      <c r="B203" s="503"/>
      <c r="C203" s="25"/>
      <c r="D203" s="519"/>
      <c r="E203" s="513" t="s">
        <v>259</v>
      </c>
      <c r="F203" s="521"/>
      <c r="G203" s="524"/>
      <c r="H203" s="525"/>
      <c r="I203" s="526"/>
    </row>
    <row r="204" spans="1:9" ht="15.75">
      <c r="A204" s="518">
        <v>2741</v>
      </c>
      <c r="B204" s="558" t="s">
        <v>361</v>
      </c>
      <c r="C204" s="528">
        <v>4</v>
      </c>
      <c r="D204" s="529">
        <v>1</v>
      </c>
      <c r="E204" s="513" t="s">
        <v>763</v>
      </c>
      <c r="F204" s="540" t="s">
        <v>765</v>
      </c>
      <c r="G204" s="534"/>
      <c r="H204" s="535"/>
      <c r="I204" s="536"/>
    </row>
    <row r="205" spans="1:9" ht="24">
      <c r="A205" s="518">
        <v>2750</v>
      </c>
      <c r="B205" s="556" t="s">
        <v>361</v>
      </c>
      <c r="C205" s="25">
        <v>5</v>
      </c>
      <c r="D205" s="519">
        <v>0</v>
      </c>
      <c r="E205" s="520" t="s">
        <v>766</v>
      </c>
      <c r="F205" s="521" t="s">
        <v>767</v>
      </c>
      <c r="G205" s="534"/>
      <c r="H205" s="535"/>
      <c r="I205" s="536"/>
    </row>
    <row r="206" spans="1:9" s="37" customFormat="1" ht="10.5" customHeight="1">
      <c r="A206" s="518"/>
      <c r="B206" s="503"/>
      <c r="C206" s="25"/>
      <c r="D206" s="519"/>
      <c r="E206" s="513" t="s">
        <v>259</v>
      </c>
      <c r="F206" s="521"/>
      <c r="G206" s="524"/>
      <c r="H206" s="525"/>
      <c r="I206" s="526"/>
    </row>
    <row r="207" spans="1:9" ht="24">
      <c r="A207" s="518">
        <v>2751</v>
      </c>
      <c r="B207" s="558" t="s">
        <v>361</v>
      </c>
      <c r="C207" s="528">
        <v>5</v>
      </c>
      <c r="D207" s="529">
        <v>1</v>
      </c>
      <c r="E207" s="513" t="s">
        <v>766</v>
      </c>
      <c r="F207" s="540" t="s">
        <v>767</v>
      </c>
      <c r="G207" s="534"/>
      <c r="H207" s="535"/>
      <c r="I207" s="536"/>
    </row>
    <row r="208" spans="1:9" ht="15.75">
      <c r="A208" s="518">
        <v>2760</v>
      </c>
      <c r="B208" s="556" t="s">
        <v>361</v>
      </c>
      <c r="C208" s="25">
        <v>6</v>
      </c>
      <c r="D208" s="519">
        <v>0</v>
      </c>
      <c r="E208" s="520" t="s">
        <v>768</v>
      </c>
      <c r="F208" s="521" t="s">
        <v>769</v>
      </c>
      <c r="G208" s="534"/>
      <c r="H208" s="535"/>
      <c r="I208" s="536"/>
    </row>
    <row r="209" spans="1:9" s="37" customFormat="1" ht="10.5" customHeight="1">
      <c r="A209" s="518"/>
      <c r="B209" s="503"/>
      <c r="C209" s="25"/>
      <c r="D209" s="519"/>
      <c r="E209" s="513" t="s">
        <v>259</v>
      </c>
      <c r="F209" s="521"/>
      <c r="G209" s="524"/>
      <c r="H209" s="525"/>
      <c r="I209" s="526"/>
    </row>
    <row r="210" spans="1:9" ht="24">
      <c r="A210" s="518">
        <v>2761</v>
      </c>
      <c r="B210" s="558" t="s">
        <v>361</v>
      </c>
      <c r="C210" s="528">
        <v>6</v>
      </c>
      <c r="D210" s="529">
        <v>1</v>
      </c>
      <c r="E210" s="513" t="s">
        <v>363</v>
      </c>
      <c r="F210" s="521"/>
      <c r="G210" s="534"/>
      <c r="H210" s="535"/>
      <c r="I210" s="536"/>
    </row>
    <row r="211" spans="1:9" ht="15.75">
      <c r="A211" s="518">
        <v>2762</v>
      </c>
      <c r="B211" s="558" t="s">
        <v>361</v>
      </c>
      <c r="C211" s="528">
        <v>6</v>
      </c>
      <c r="D211" s="529">
        <v>2</v>
      </c>
      <c r="E211" s="513" t="s">
        <v>768</v>
      </c>
      <c r="F211" s="540" t="s">
        <v>770</v>
      </c>
      <c r="G211" s="534"/>
      <c r="H211" s="535"/>
      <c r="I211" s="536"/>
    </row>
    <row r="212" spans="1:9" s="511" customFormat="1" ht="23.25" customHeight="1">
      <c r="A212" s="546">
        <v>2800</v>
      </c>
      <c r="B212" s="556" t="s">
        <v>364</v>
      </c>
      <c r="C212" s="25">
        <v>0</v>
      </c>
      <c r="D212" s="519">
        <v>0</v>
      </c>
      <c r="E212" s="557" t="s">
        <v>1090</v>
      </c>
      <c r="F212" s="547" t="s">
        <v>771</v>
      </c>
      <c r="G212" s="548">
        <f>H212+I212</f>
        <v>48633</v>
      </c>
      <c r="H212" s="549">
        <f>H214+H217+H226+H231+H236+H239</f>
        <v>35547</v>
      </c>
      <c r="I212" s="559">
        <f>I214+I217+I239</f>
        <v>13086</v>
      </c>
    </row>
    <row r="213" spans="1:9" ht="11.25" customHeight="1">
      <c r="A213" s="512"/>
      <c r="B213" s="503"/>
      <c r="C213" s="504"/>
      <c r="D213" s="505"/>
      <c r="E213" s="513" t="s">
        <v>258</v>
      </c>
      <c r="F213" s="514"/>
      <c r="G213" s="564"/>
      <c r="H213" s="565"/>
      <c r="I213" s="571"/>
    </row>
    <row r="214" spans="1:9" ht="15.75">
      <c r="A214" s="518">
        <v>2810</v>
      </c>
      <c r="B214" s="558" t="s">
        <v>364</v>
      </c>
      <c r="C214" s="528">
        <v>1</v>
      </c>
      <c r="D214" s="529">
        <v>0</v>
      </c>
      <c r="E214" s="520" t="s">
        <v>772</v>
      </c>
      <c r="F214" s="521" t="s">
        <v>773</v>
      </c>
      <c r="G214" s="544"/>
      <c r="H214" s="567">
        <f>H216</f>
        <v>387</v>
      </c>
      <c r="I214" s="570">
        <f>I216</f>
        <v>2800</v>
      </c>
    </row>
    <row r="215" spans="1:9" s="37" customFormat="1" ht="10.5" customHeight="1">
      <c r="A215" s="518"/>
      <c r="B215" s="503"/>
      <c r="C215" s="25"/>
      <c r="D215" s="519"/>
      <c r="E215" s="513" t="s">
        <v>259</v>
      </c>
      <c r="F215" s="521"/>
      <c r="G215" s="568"/>
      <c r="H215" s="569"/>
      <c r="I215" s="573"/>
    </row>
    <row r="216" spans="1:9" ht="15.75">
      <c r="A216" s="518">
        <v>2811</v>
      </c>
      <c r="B216" s="558" t="s">
        <v>364</v>
      </c>
      <c r="C216" s="528">
        <v>1</v>
      </c>
      <c r="D216" s="529">
        <v>1</v>
      </c>
      <c r="E216" s="513" t="s">
        <v>772</v>
      </c>
      <c r="F216" s="540" t="s">
        <v>774</v>
      </c>
      <c r="G216" s="566"/>
      <c r="H216" s="567">
        <f>'[4]Բյուջե-2022'!$AC$38</f>
        <v>387</v>
      </c>
      <c r="I216" s="570">
        <f>'[4]Բյուջե-2022'!$AX$38+'[4]Բյուջե-2022'!$BC$38</f>
        <v>2800</v>
      </c>
    </row>
    <row r="217" spans="1:9" ht="15.75">
      <c r="A217" s="518">
        <v>2820</v>
      </c>
      <c r="B217" s="556" t="s">
        <v>364</v>
      </c>
      <c r="C217" s="25">
        <v>2</v>
      </c>
      <c r="D217" s="519">
        <v>0</v>
      </c>
      <c r="E217" s="520" t="s">
        <v>775</v>
      </c>
      <c r="F217" s="521" t="s">
        <v>776</v>
      </c>
      <c r="G217" s="566">
        <f>H217</f>
        <v>34560</v>
      </c>
      <c r="H217" s="567">
        <f>H219+H222+H221</f>
        <v>34560</v>
      </c>
      <c r="I217" s="746">
        <f>I222</f>
        <v>850</v>
      </c>
    </row>
    <row r="218" spans="1:9" s="37" customFormat="1" ht="10.5" customHeight="1">
      <c r="A218" s="518"/>
      <c r="B218" s="503"/>
      <c r="C218" s="25"/>
      <c r="D218" s="519"/>
      <c r="E218" s="513" t="s">
        <v>259</v>
      </c>
      <c r="F218" s="521"/>
      <c r="G218" s="568"/>
      <c r="H218" s="569"/>
      <c r="I218" s="573"/>
    </row>
    <row r="219" spans="1:9" ht="15.75">
      <c r="A219" s="518">
        <v>2821</v>
      </c>
      <c r="B219" s="558" t="s">
        <v>364</v>
      </c>
      <c r="C219" s="528">
        <v>2</v>
      </c>
      <c r="D219" s="529">
        <v>1</v>
      </c>
      <c r="E219" s="513" t="s">
        <v>365</v>
      </c>
      <c r="F219" s="521"/>
      <c r="G219" s="566">
        <f>H219</f>
        <v>23560</v>
      </c>
      <c r="H219" s="567">
        <f>'[4]Բյուջե-2022'!$C$21</f>
        <v>23560</v>
      </c>
      <c r="I219" s="578"/>
    </row>
    <row r="220" spans="1:9" ht="15.75">
      <c r="A220" s="518">
        <v>2822</v>
      </c>
      <c r="B220" s="558" t="s">
        <v>364</v>
      </c>
      <c r="C220" s="528">
        <v>2</v>
      </c>
      <c r="D220" s="529">
        <v>2</v>
      </c>
      <c r="E220" s="513" t="s">
        <v>366</v>
      </c>
      <c r="F220" s="521"/>
      <c r="G220" s="544"/>
      <c r="H220" s="545"/>
      <c r="I220" s="578"/>
    </row>
    <row r="221" spans="1:9" ht="15.75">
      <c r="A221" s="518">
        <v>2823</v>
      </c>
      <c r="B221" s="558" t="s">
        <v>364</v>
      </c>
      <c r="C221" s="528">
        <v>2</v>
      </c>
      <c r="D221" s="529">
        <v>3</v>
      </c>
      <c r="E221" s="513" t="s">
        <v>401</v>
      </c>
      <c r="F221" s="540" t="s">
        <v>777</v>
      </c>
      <c r="G221" s="544"/>
      <c r="H221" s="572"/>
      <c r="I221" s="578"/>
    </row>
    <row r="222" spans="1:9" ht="15.75">
      <c r="A222" s="518">
        <v>2824</v>
      </c>
      <c r="B222" s="558" t="s">
        <v>364</v>
      </c>
      <c r="C222" s="528">
        <v>2</v>
      </c>
      <c r="D222" s="529">
        <v>4</v>
      </c>
      <c r="E222" s="513" t="s">
        <v>367</v>
      </c>
      <c r="F222" s="540"/>
      <c r="G222" s="566">
        <f>H222</f>
        <v>11000</v>
      </c>
      <c r="H222" s="567">
        <f>'[4]Բյուջե-2022'!$C$36</f>
        <v>11000</v>
      </c>
      <c r="I222" s="746">
        <f>'[4]Բյուջե-2022'!$BD$36</f>
        <v>850</v>
      </c>
    </row>
    <row r="223" spans="1:9" ht="15.75">
      <c r="A223" s="518">
        <v>2825</v>
      </c>
      <c r="B223" s="558" t="s">
        <v>364</v>
      </c>
      <c r="C223" s="528">
        <v>2</v>
      </c>
      <c r="D223" s="529">
        <v>5</v>
      </c>
      <c r="E223" s="513" t="s">
        <v>368</v>
      </c>
      <c r="F223" s="540"/>
      <c r="G223" s="544"/>
      <c r="H223" s="545"/>
      <c r="I223" s="578"/>
    </row>
    <row r="224" spans="1:9" ht="15.75">
      <c r="A224" s="518">
        <v>2826</v>
      </c>
      <c r="B224" s="558" t="s">
        <v>364</v>
      </c>
      <c r="C224" s="528">
        <v>2</v>
      </c>
      <c r="D224" s="529">
        <v>6</v>
      </c>
      <c r="E224" s="513" t="s">
        <v>369</v>
      </c>
      <c r="F224" s="540"/>
      <c r="G224" s="544"/>
      <c r="H224" s="545"/>
      <c r="I224" s="578"/>
    </row>
    <row r="225" spans="1:9" ht="24">
      <c r="A225" s="518">
        <v>2827</v>
      </c>
      <c r="B225" s="558" t="s">
        <v>364</v>
      </c>
      <c r="C225" s="528">
        <v>2</v>
      </c>
      <c r="D225" s="529">
        <v>7</v>
      </c>
      <c r="E225" s="513" t="s">
        <v>370</v>
      </c>
      <c r="F225" s="540"/>
      <c r="G225" s="566"/>
      <c r="H225" s="567"/>
      <c r="I225" s="578"/>
    </row>
    <row r="226" spans="1:9" ht="29.25" customHeight="1">
      <c r="A226" s="518">
        <v>2830</v>
      </c>
      <c r="B226" s="556" t="s">
        <v>364</v>
      </c>
      <c r="C226" s="25">
        <v>3</v>
      </c>
      <c r="D226" s="519">
        <v>0</v>
      </c>
      <c r="E226" s="520" t="s">
        <v>778</v>
      </c>
      <c r="F226" s="553" t="s">
        <v>779</v>
      </c>
      <c r="G226" s="534"/>
      <c r="H226" s="535"/>
      <c r="I226" s="536"/>
    </row>
    <row r="227" spans="1:9" s="37" customFormat="1" ht="10.5" customHeight="1">
      <c r="A227" s="518"/>
      <c r="B227" s="503"/>
      <c r="C227" s="25"/>
      <c r="D227" s="519"/>
      <c r="E227" s="513" t="s">
        <v>259</v>
      </c>
      <c r="F227" s="521"/>
      <c r="G227" s="524"/>
      <c r="H227" s="525"/>
      <c r="I227" s="526"/>
    </row>
    <row r="228" spans="1:9" ht="15.75">
      <c r="A228" s="518">
        <v>2831</v>
      </c>
      <c r="B228" s="558" t="s">
        <v>364</v>
      </c>
      <c r="C228" s="528">
        <v>3</v>
      </c>
      <c r="D228" s="529">
        <v>1</v>
      </c>
      <c r="E228" s="513" t="s">
        <v>402</v>
      </c>
      <c r="F228" s="553"/>
      <c r="G228" s="566">
        <f>H228</f>
        <v>0</v>
      </c>
      <c r="H228" s="567"/>
      <c r="I228" s="536"/>
    </row>
    <row r="229" spans="1:9" ht="15.75">
      <c r="A229" s="518">
        <v>2832</v>
      </c>
      <c r="B229" s="558" t="s">
        <v>364</v>
      </c>
      <c r="C229" s="528">
        <v>3</v>
      </c>
      <c r="D229" s="529">
        <v>2</v>
      </c>
      <c r="E229" s="513" t="s">
        <v>409</v>
      </c>
      <c r="F229" s="553"/>
      <c r="G229" s="544"/>
      <c r="H229" s="545"/>
      <c r="I229" s="536"/>
    </row>
    <row r="230" spans="1:9" ht="15.75">
      <c r="A230" s="518">
        <v>2833</v>
      </c>
      <c r="B230" s="558" t="s">
        <v>364</v>
      </c>
      <c r="C230" s="528">
        <v>3</v>
      </c>
      <c r="D230" s="529">
        <v>3</v>
      </c>
      <c r="E230" s="513" t="s">
        <v>410</v>
      </c>
      <c r="F230" s="540" t="s">
        <v>780</v>
      </c>
      <c r="G230" s="544"/>
      <c r="H230" s="545"/>
      <c r="I230" s="536"/>
    </row>
    <row r="231" spans="1:9" ht="14.25" customHeight="1">
      <c r="A231" s="518">
        <v>2840</v>
      </c>
      <c r="B231" s="556" t="s">
        <v>364</v>
      </c>
      <c r="C231" s="25">
        <v>4</v>
      </c>
      <c r="D231" s="519">
        <v>0</v>
      </c>
      <c r="E231" s="520" t="s">
        <v>411</v>
      </c>
      <c r="F231" s="553" t="s">
        <v>781</v>
      </c>
      <c r="G231" s="566">
        <f>H231</f>
        <v>600</v>
      </c>
      <c r="H231" s="567">
        <f>H234</f>
        <v>600</v>
      </c>
      <c r="I231" s="536"/>
    </row>
    <row r="232" spans="1:9" s="37" customFormat="1" ht="10.5" customHeight="1">
      <c r="A232" s="518"/>
      <c r="B232" s="503"/>
      <c r="C232" s="25"/>
      <c r="D232" s="519"/>
      <c r="E232" s="513" t="s">
        <v>259</v>
      </c>
      <c r="F232" s="521"/>
      <c r="G232" s="568"/>
      <c r="H232" s="569"/>
      <c r="I232" s="526"/>
    </row>
    <row r="233" spans="1:9" ht="14.25" customHeight="1">
      <c r="A233" s="518">
        <v>2841</v>
      </c>
      <c r="B233" s="558" t="s">
        <v>364</v>
      </c>
      <c r="C233" s="528">
        <v>4</v>
      </c>
      <c r="D233" s="529">
        <v>1</v>
      </c>
      <c r="E233" s="513" t="s">
        <v>412</v>
      </c>
      <c r="F233" s="553"/>
      <c r="G233" s="544"/>
      <c r="H233" s="545"/>
      <c r="I233" s="536"/>
    </row>
    <row r="234" spans="1:9" ht="29.25" customHeight="1">
      <c r="A234" s="518">
        <v>2842</v>
      </c>
      <c r="B234" s="558" t="s">
        <v>364</v>
      </c>
      <c r="C234" s="528">
        <v>4</v>
      </c>
      <c r="D234" s="529">
        <v>2</v>
      </c>
      <c r="E234" s="513" t="s">
        <v>413</v>
      </c>
      <c r="F234" s="553"/>
      <c r="G234" s="566">
        <f>H234</f>
        <v>600</v>
      </c>
      <c r="H234" s="567">
        <f>'[4]Բյուջե-2022'!$AR$37</f>
        <v>600</v>
      </c>
      <c r="I234" s="536"/>
    </row>
    <row r="235" spans="1:9" ht="15.75">
      <c r="A235" s="518">
        <v>2843</v>
      </c>
      <c r="B235" s="558" t="s">
        <v>364</v>
      </c>
      <c r="C235" s="528">
        <v>4</v>
      </c>
      <c r="D235" s="529">
        <v>3</v>
      </c>
      <c r="E235" s="513" t="s">
        <v>411</v>
      </c>
      <c r="F235" s="540" t="s">
        <v>782</v>
      </c>
      <c r="G235" s="544"/>
      <c r="H235" s="545"/>
      <c r="I235" s="536"/>
    </row>
    <row r="236" spans="1:9" ht="26.25" customHeight="1">
      <c r="A236" s="518">
        <v>2850</v>
      </c>
      <c r="B236" s="556" t="s">
        <v>364</v>
      </c>
      <c r="C236" s="25">
        <v>5</v>
      </c>
      <c r="D236" s="519">
        <v>0</v>
      </c>
      <c r="E236" s="579" t="s">
        <v>783</v>
      </c>
      <c r="F236" s="553" t="s">
        <v>784</v>
      </c>
      <c r="G236" s="544"/>
      <c r="H236" s="545"/>
      <c r="I236" s="536"/>
    </row>
    <row r="237" spans="1:9" s="37" customFormat="1" ht="10.5" customHeight="1">
      <c r="A237" s="518"/>
      <c r="B237" s="503"/>
      <c r="C237" s="25"/>
      <c r="D237" s="519"/>
      <c r="E237" s="513" t="s">
        <v>259</v>
      </c>
      <c r="F237" s="521"/>
      <c r="G237" s="568"/>
      <c r="H237" s="569"/>
      <c r="I237" s="526"/>
    </row>
    <row r="238" spans="1:9" ht="24" customHeight="1">
      <c r="A238" s="518">
        <v>2851</v>
      </c>
      <c r="B238" s="556" t="s">
        <v>364</v>
      </c>
      <c r="C238" s="25">
        <v>5</v>
      </c>
      <c r="D238" s="519">
        <v>1</v>
      </c>
      <c r="E238" s="580" t="s">
        <v>783</v>
      </c>
      <c r="F238" s="540" t="s">
        <v>785</v>
      </c>
      <c r="G238" s="544"/>
      <c r="H238" s="545"/>
      <c r="I238" s="536"/>
    </row>
    <row r="239" spans="1:9" ht="27" customHeight="1">
      <c r="A239" s="518">
        <v>2860</v>
      </c>
      <c r="B239" s="556" t="s">
        <v>364</v>
      </c>
      <c r="C239" s="25">
        <v>6</v>
      </c>
      <c r="D239" s="519">
        <v>0</v>
      </c>
      <c r="E239" s="579" t="s">
        <v>786</v>
      </c>
      <c r="F239" s="553" t="s">
        <v>82</v>
      </c>
      <c r="G239" s="581">
        <f>G241</f>
        <v>9436</v>
      </c>
      <c r="H239" s="545"/>
      <c r="I239" s="561">
        <f>I241</f>
        <v>9436</v>
      </c>
    </row>
    <row r="240" spans="1:9" s="37" customFormat="1" ht="10.5" customHeight="1">
      <c r="A240" s="518"/>
      <c r="B240" s="503"/>
      <c r="C240" s="25"/>
      <c r="D240" s="519"/>
      <c r="E240" s="513" t="s">
        <v>259</v>
      </c>
      <c r="F240" s="521"/>
      <c r="G240" s="582"/>
      <c r="H240" s="569"/>
      <c r="I240" s="575"/>
    </row>
    <row r="241" spans="1:9" ht="12" customHeight="1">
      <c r="A241" s="518">
        <v>2861</v>
      </c>
      <c r="B241" s="558" t="s">
        <v>364</v>
      </c>
      <c r="C241" s="528">
        <v>6</v>
      </c>
      <c r="D241" s="529">
        <v>1</v>
      </c>
      <c r="E241" s="580" t="s">
        <v>786</v>
      </c>
      <c r="F241" s="540" t="s">
        <v>83</v>
      </c>
      <c r="G241" s="581">
        <f>I241</f>
        <v>9436</v>
      </c>
      <c r="H241" s="545"/>
      <c r="I241" s="561">
        <f>'[4]Բյուջե-2022'!$AX$39</f>
        <v>9436</v>
      </c>
    </row>
    <row r="242" spans="1:9" s="511" customFormat="1" ht="12" customHeight="1">
      <c r="A242" s="546">
        <v>2900</v>
      </c>
      <c r="B242" s="556" t="s">
        <v>371</v>
      </c>
      <c r="C242" s="25">
        <v>0</v>
      </c>
      <c r="D242" s="519">
        <v>0</v>
      </c>
      <c r="E242" s="557" t="s">
        <v>1091</v>
      </c>
      <c r="F242" s="547" t="s">
        <v>84</v>
      </c>
      <c r="G242" s="548">
        <f>H242+I242</f>
        <v>655620.777</v>
      </c>
      <c r="H242" s="549">
        <f>H246+H262+H256+H270</f>
        <v>655620.777</v>
      </c>
      <c r="I242" s="583">
        <f>I270</f>
        <v>0</v>
      </c>
    </row>
    <row r="243" spans="1:9" ht="11.25" customHeight="1">
      <c r="A243" s="512"/>
      <c r="B243" s="503"/>
      <c r="C243" s="504"/>
      <c r="D243" s="505"/>
      <c r="E243" s="513" t="s">
        <v>258</v>
      </c>
      <c r="F243" s="514"/>
      <c r="G243" s="551"/>
      <c r="H243" s="552"/>
      <c r="I243" s="517"/>
    </row>
    <row r="244" spans="1:9" ht="24">
      <c r="A244" s="518">
        <v>2910</v>
      </c>
      <c r="B244" s="556" t="s">
        <v>371</v>
      </c>
      <c r="C244" s="25">
        <v>1</v>
      </c>
      <c r="D244" s="519">
        <v>0</v>
      </c>
      <c r="E244" s="520" t="s">
        <v>404</v>
      </c>
      <c r="F244" s="521" t="s">
        <v>85</v>
      </c>
      <c r="G244" s="534"/>
      <c r="H244" s="535"/>
      <c r="I244" s="536"/>
    </row>
    <row r="245" spans="1:9" s="37" customFormat="1" ht="10.5" customHeight="1">
      <c r="A245" s="518"/>
      <c r="B245" s="503"/>
      <c r="C245" s="25"/>
      <c r="D245" s="519"/>
      <c r="E245" s="513" t="s">
        <v>259</v>
      </c>
      <c r="F245" s="521"/>
      <c r="G245" s="524"/>
      <c r="H245" s="525"/>
      <c r="I245" s="526"/>
    </row>
    <row r="246" spans="1:9" ht="15.75">
      <c r="A246" s="518">
        <v>2911</v>
      </c>
      <c r="B246" s="558" t="s">
        <v>371</v>
      </c>
      <c r="C246" s="528">
        <v>1</v>
      </c>
      <c r="D246" s="529">
        <v>1</v>
      </c>
      <c r="E246" s="513" t="s">
        <v>86</v>
      </c>
      <c r="F246" s="540" t="s">
        <v>87</v>
      </c>
      <c r="G246" s="531">
        <f>H246</f>
        <v>365586</v>
      </c>
      <c r="H246" s="532">
        <f>'[4]Բյուջե-2022'!$C$8+'[4]Բյուջե-2022'!$C$9+'[4]Բյուջե-2022'!$C$10+'[4]Բյուջե-2022'!$C$11+'[4]Բյուջե-2022'!$C$12+'[4]Բյուջե-2022'!$C$13+'[4]Բյուջե-2022'!$C$14+'[4]Բյուջե-2022'!$C$15+'[4]Բյուջե-2022'!$C$7</f>
        <v>365586</v>
      </c>
      <c r="I246" s="536"/>
    </row>
    <row r="247" spans="1:9" ht="15.75">
      <c r="A247" s="518">
        <v>2912</v>
      </c>
      <c r="B247" s="558" t="s">
        <v>371</v>
      </c>
      <c r="C247" s="528">
        <v>1</v>
      </c>
      <c r="D247" s="529">
        <v>2</v>
      </c>
      <c r="E247" s="513" t="s">
        <v>372</v>
      </c>
      <c r="F247" s="540" t="s">
        <v>88</v>
      </c>
      <c r="G247" s="534"/>
      <c r="H247" s="535"/>
      <c r="I247" s="536"/>
    </row>
    <row r="248" spans="1:9" ht="15.75">
      <c r="A248" s="518">
        <v>2920</v>
      </c>
      <c r="B248" s="556" t="s">
        <v>371</v>
      </c>
      <c r="C248" s="25">
        <v>2</v>
      </c>
      <c r="D248" s="519">
        <v>0</v>
      </c>
      <c r="E248" s="520" t="s">
        <v>373</v>
      </c>
      <c r="F248" s="521" t="s">
        <v>89</v>
      </c>
      <c r="G248" s="534"/>
      <c r="H248" s="535"/>
      <c r="I248" s="536"/>
    </row>
    <row r="249" spans="1:9" s="37" customFormat="1" ht="10.5" customHeight="1">
      <c r="A249" s="518"/>
      <c r="B249" s="503"/>
      <c r="C249" s="25"/>
      <c r="D249" s="519"/>
      <c r="E249" s="513" t="s">
        <v>259</v>
      </c>
      <c r="F249" s="521"/>
      <c r="G249" s="524"/>
      <c r="H249" s="525"/>
      <c r="I249" s="526"/>
    </row>
    <row r="250" spans="1:9" ht="15.75">
      <c r="A250" s="518">
        <v>2921</v>
      </c>
      <c r="B250" s="558" t="s">
        <v>371</v>
      </c>
      <c r="C250" s="528">
        <v>2</v>
      </c>
      <c r="D250" s="529">
        <v>1</v>
      </c>
      <c r="E250" s="513" t="s">
        <v>374</v>
      </c>
      <c r="F250" s="540" t="s">
        <v>90</v>
      </c>
      <c r="G250" s="534"/>
      <c r="H250" s="535"/>
      <c r="I250" s="536"/>
    </row>
    <row r="251" spans="1:9" ht="15.75">
      <c r="A251" s="518">
        <v>2922</v>
      </c>
      <c r="B251" s="558" t="s">
        <v>371</v>
      </c>
      <c r="C251" s="528">
        <v>2</v>
      </c>
      <c r="D251" s="529">
        <v>2</v>
      </c>
      <c r="E251" s="513" t="s">
        <v>375</v>
      </c>
      <c r="F251" s="540" t="s">
        <v>91</v>
      </c>
      <c r="G251" s="534"/>
      <c r="H251" s="535"/>
      <c r="I251" s="536"/>
    </row>
    <row r="252" spans="1:9" ht="36">
      <c r="A252" s="518">
        <v>2930</v>
      </c>
      <c r="B252" s="556" t="s">
        <v>371</v>
      </c>
      <c r="C252" s="25">
        <v>3</v>
      </c>
      <c r="D252" s="519">
        <v>0</v>
      </c>
      <c r="E252" s="520" t="s">
        <v>376</v>
      </c>
      <c r="F252" s="521" t="s">
        <v>92</v>
      </c>
      <c r="G252" s="534"/>
      <c r="H252" s="535"/>
      <c r="I252" s="536"/>
    </row>
    <row r="253" spans="1:9" s="37" customFormat="1" ht="10.5" customHeight="1">
      <c r="A253" s="518"/>
      <c r="B253" s="503"/>
      <c r="C253" s="25"/>
      <c r="D253" s="519"/>
      <c r="E253" s="513" t="s">
        <v>259</v>
      </c>
      <c r="F253" s="521"/>
      <c r="G253" s="524"/>
      <c r="H253" s="525"/>
      <c r="I253" s="526"/>
    </row>
    <row r="254" spans="1:9" ht="24">
      <c r="A254" s="518">
        <v>2931</v>
      </c>
      <c r="B254" s="558" t="s">
        <v>371</v>
      </c>
      <c r="C254" s="528">
        <v>3</v>
      </c>
      <c r="D254" s="529">
        <v>1</v>
      </c>
      <c r="E254" s="513" t="s">
        <v>377</v>
      </c>
      <c r="F254" s="540" t="s">
        <v>93</v>
      </c>
      <c r="G254" s="534"/>
      <c r="H254" s="535"/>
      <c r="I254" s="536"/>
    </row>
    <row r="255" spans="1:9" ht="15.75">
      <c r="A255" s="518">
        <v>2932</v>
      </c>
      <c r="B255" s="558" t="s">
        <v>371</v>
      </c>
      <c r="C255" s="528">
        <v>3</v>
      </c>
      <c r="D255" s="529">
        <v>2</v>
      </c>
      <c r="E255" s="513" t="s">
        <v>378</v>
      </c>
      <c r="F255" s="540"/>
      <c r="G255" s="534"/>
      <c r="H255" s="535"/>
      <c r="I255" s="536"/>
    </row>
    <row r="256" spans="1:9" ht="15.75">
      <c r="A256" s="518">
        <v>2940</v>
      </c>
      <c r="B256" s="556" t="s">
        <v>371</v>
      </c>
      <c r="C256" s="25">
        <v>4</v>
      </c>
      <c r="D256" s="519">
        <v>0</v>
      </c>
      <c r="E256" s="520" t="s">
        <v>94</v>
      </c>
      <c r="F256" s="521" t="s">
        <v>95</v>
      </c>
      <c r="G256" s="531">
        <f>H256</f>
        <v>5000</v>
      </c>
      <c r="H256" s="532">
        <f>H258</f>
        <v>5000</v>
      </c>
      <c r="I256" s="536"/>
    </row>
    <row r="257" spans="1:9" s="37" customFormat="1" ht="10.5" customHeight="1">
      <c r="A257" s="518"/>
      <c r="B257" s="503"/>
      <c r="C257" s="25"/>
      <c r="D257" s="519"/>
      <c r="E257" s="513" t="s">
        <v>259</v>
      </c>
      <c r="F257" s="521"/>
      <c r="G257" s="554"/>
      <c r="H257" s="555"/>
      <c r="I257" s="526"/>
    </row>
    <row r="258" spans="1:9" ht="15.75">
      <c r="A258" s="518">
        <v>2941</v>
      </c>
      <c r="B258" s="558" t="s">
        <v>371</v>
      </c>
      <c r="C258" s="528">
        <v>4</v>
      </c>
      <c r="D258" s="529">
        <v>1</v>
      </c>
      <c r="E258" s="513" t="s">
        <v>379</v>
      </c>
      <c r="F258" s="540" t="s">
        <v>96</v>
      </c>
      <c r="G258" s="531">
        <f>H258</f>
        <v>5000</v>
      </c>
      <c r="H258" s="532">
        <f>'[4]Բյուջե-2022'!$C$40</f>
        <v>5000</v>
      </c>
      <c r="I258" s="536"/>
    </row>
    <row r="259" spans="1:9" ht="15.75">
      <c r="A259" s="518">
        <v>2942</v>
      </c>
      <c r="B259" s="558" t="s">
        <v>371</v>
      </c>
      <c r="C259" s="528">
        <v>4</v>
      </c>
      <c r="D259" s="529">
        <v>2</v>
      </c>
      <c r="E259" s="513" t="s">
        <v>380</v>
      </c>
      <c r="F259" s="540" t="s">
        <v>97</v>
      </c>
      <c r="G259" s="531"/>
      <c r="H259" s="532"/>
      <c r="I259" s="536"/>
    </row>
    <row r="260" spans="1:9" ht="15.75">
      <c r="A260" s="518">
        <v>2950</v>
      </c>
      <c r="B260" s="556" t="s">
        <v>371</v>
      </c>
      <c r="C260" s="25">
        <v>5</v>
      </c>
      <c r="D260" s="519">
        <v>0</v>
      </c>
      <c r="E260" s="520" t="s">
        <v>98</v>
      </c>
      <c r="F260" s="521" t="s">
        <v>99</v>
      </c>
      <c r="G260" s="531">
        <f>G262</f>
        <v>281993</v>
      </c>
      <c r="H260" s="532">
        <f>H262</f>
        <v>281993</v>
      </c>
      <c r="I260" s="536"/>
    </row>
    <row r="261" spans="1:9" s="37" customFormat="1" ht="10.5" customHeight="1">
      <c r="A261" s="518"/>
      <c r="B261" s="503"/>
      <c r="C261" s="25"/>
      <c r="D261" s="519"/>
      <c r="E261" s="513" t="s">
        <v>259</v>
      </c>
      <c r="F261" s="521"/>
      <c r="G261" s="524"/>
      <c r="H261" s="525"/>
      <c r="I261" s="526"/>
    </row>
    <row r="262" spans="1:9" ht="15.75">
      <c r="A262" s="518">
        <v>2951</v>
      </c>
      <c r="B262" s="558" t="s">
        <v>371</v>
      </c>
      <c r="C262" s="528">
        <v>5</v>
      </c>
      <c r="D262" s="529">
        <v>1</v>
      </c>
      <c r="E262" s="513" t="s">
        <v>381</v>
      </c>
      <c r="F262" s="521"/>
      <c r="G262" s="531">
        <f>H262</f>
        <v>281993</v>
      </c>
      <c r="H262" s="532">
        <f>'[4]Բյուջե-2022'!$C$16+'[4]Բյուջե-2022'!$C$17+'[4]Բյուջե-2022'!$C$18+'[4]Բյուջե-2022'!$C$19+'[4]Բյուջե-2022'!$C$20</f>
        <v>281993</v>
      </c>
      <c r="I262" s="536"/>
    </row>
    <row r="263" spans="1:9" ht="15.75">
      <c r="A263" s="518">
        <v>2952</v>
      </c>
      <c r="B263" s="558" t="s">
        <v>371</v>
      </c>
      <c r="C263" s="528">
        <v>5</v>
      </c>
      <c r="D263" s="529">
        <v>2</v>
      </c>
      <c r="E263" s="513" t="s">
        <v>382</v>
      </c>
      <c r="F263" s="540" t="s">
        <v>100</v>
      </c>
      <c r="G263" s="534"/>
      <c r="H263" s="535"/>
      <c r="I263" s="536"/>
    </row>
    <row r="264" spans="1:9" ht="24">
      <c r="A264" s="518">
        <v>2960</v>
      </c>
      <c r="B264" s="556" t="s">
        <v>371</v>
      </c>
      <c r="C264" s="25">
        <v>6</v>
      </c>
      <c r="D264" s="519">
        <v>0</v>
      </c>
      <c r="E264" s="520" t="s">
        <v>101</v>
      </c>
      <c r="F264" s="521" t="s">
        <v>102</v>
      </c>
      <c r="G264" s="534"/>
      <c r="H264" s="535"/>
      <c r="I264" s="536"/>
    </row>
    <row r="265" spans="1:9" s="37" customFormat="1" ht="10.5" customHeight="1">
      <c r="A265" s="518"/>
      <c r="B265" s="503"/>
      <c r="C265" s="25"/>
      <c r="D265" s="519"/>
      <c r="E265" s="513" t="s">
        <v>259</v>
      </c>
      <c r="F265" s="521"/>
      <c r="G265" s="524"/>
      <c r="H265" s="525"/>
      <c r="I265" s="526"/>
    </row>
    <row r="266" spans="1:9" ht="15.75">
      <c r="A266" s="518">
        <v>2961</v>
      </c>
      <c r="B266" s="558" t="s">
        <v>371</v>
      </c>
      <c r="C266" s="528">
        <v>6</v>
      </c>
      <c r="D266" s="529">
        <v>1</v>
      </c>
      <c r="E266" s="513" t="s">
        <v>101</v>
      </c>
      <c r="F266" s="540" t="s">
        <v>103</v>
      </c>
      <c r="G266" s="534"/>
      <c r="H266" s="535"/>
      <c r="I266" s="536"/>
    </row>
    <row r="267" spans="1:9" ht="24">
      <c r="A267" s="518">
        <v>2970</v>
      </c>
      <c r="B267" s="556" t="s">
        <v>371</v>
      </c>
      <c r="C267" s="25">
        <v>7</v>
      </c>
      <c r="D267" s="519">
        <v>0</v>
      </c>
      <c r="E267" s="520" t="s">
        <v>104</v>
      </c>
      <c r="F267" s="521" t="s">
        <v>105</v>
      </c>
      <c r="G267" s="534"/>
      <c r="H267" s="535"/>
      <c r="I267" s="536"/>
    </row>
    <row r="268" spans="1:9" s="37" customFormat="1" ht="10.5" customHeight="1">
      <c r="A268" s="518"/>
      <c r="B268" s="503"/>
      <c r="C268" s="25"/>
      <c r="D268" s="519"/>
      <c r="E268" s="513" t="s">
        <v>259</v>
      </c>
      <c r="F268" s="521"/>
      <c r="G268" s="524"/>
      <c r="H268" s="525"/>
      <c r="I268" s="526"/>
    </row>
    <row r="269" spans="1:9" ht="24">
      <c r="A269" s="518">
        <v>2971</v>
      </c>
      <c r="B269" s="558" t="s">
        <v>371</v>
      </c>
      <c r="C269" s="528">
        <v>7</v>
      </c>
      <c r="D269" s="529">
        <v>1</v>
      </c>
      <c r="E269" s="513" t="s">
        <v>104</v>
      </c>
      <c r="F269" s="540" t="s">
        <v>105</v>
      </c>
      <c r="G269" s="534"/>
      <c r="H269" s="535"/>
      <c r="I269" s="536"/>
    </row>
    <row r="270" spans="1:9" ht="15.75">
      <c r="A270" s="518">
        <v>2980</v>
      </c>
      <c r="B270" s="556" t="s">
        <v>371</v>
      </c>
      <c r="C270" s="25">
        <v>8</v>
      </c>
      <c r="D270" s="519">
        <v>0</v>
      </c>
      <c r="E270" s="520" t="s">
        <v>106</v>
      </c>
      <c r="F270" s="521" t="s">
        <v>107</v>
      </c>
      <c r="G270" s="560">
        <f>G272</f>
        <v>3041.777</v>
      </c>
      <c r="H270" s="560">
        <f>H272</f>
        <v>3041.777</v>
      </c>
      <c r="I270" s="561"/>
    </row>
    <row r="271" spans="1:9" s="37" customFormat="1" ht="10.5" customHeight="1">
      <c r="A271" s="518"/>
      <c r="B271" s="503"/>
      <c r="C271" s="25"/>
      <c r="D271" s="519"/>
      <c r="E271" s="513" t="s">
        <v>259</v>
      </c>
      <c r="F271" s="521"/>
      <c r="G271" s="524"/>
      <c r="H271" s="525"/>
      <c r="I271" s="526"/>
    </row>
    <row r="272" spans="1:9" ht="15.75">
      <c r="A272" s="518">
        <v>2981</v>
      </c>
      <c r="B272" s="558" t="s">
        <v>371</v>
      </c>
      <c r="C272" s="528">
        <v>8</v>
      </c>
      <c r="D272" s="529">
        <v>1</v>
      </c>
      <c r="E272" s="513" t="s">
        <v>106</v>
      </c>
      <c r="F272" s="540" t="s">
        <v>108</v>
      </c>
      <c r="G272" s="560">
        <f>H272+I272</f>
        <v>3041.777</v>
      </c>
      <c r="H272" s="532">
        <f>'[4]Բյուջե-2022'!$AP$42</f>
        <v>3041.777</v>
      </c>
      <c r="I272" s="561"/>
    </row>
    <row r="273" spans="1:9" s="511" customFormat="1" ht="10.5" customHeight="1">
      <c r="A273" s="546">
        <v>3000</v>
      </c>
      <c r="B273" s="556" t="s">
        <v>384</v>
      </c>
      <c r="C273" s="25">
        <v>0</v>
      </c>
      <c r="D273" s="519">
        <v>0</v>
      </c>
      <c r="E273" s="557" t="s">
        <v>1092</v>
      </c>
      <c r="F273" s="547" t="s">
        <v>109</v>
      </c>
      <c r="G273" s="548">
        <f>H273</f>
        <v>20000</v>
      </c>
      <c r="H273" s="549">
        <f>H294</f>
        <v>20000</v>
      </c>
      <c r="I273" s="550"/>
    </row>
    <row r="274" spans="1:9" ht="11.25" customHeight="1">
      <c r="A274" s="512"/>
      <c r="B274" s="503"/>
      <c r="C274" s="504"/>
      <c r="D274" s="505"/>
      <c r="E274" s="513" t="s">
        <v>258</v>
      </c>
      <c r="F274" s="514"/>
      <c r="G274" s="551"/>
      <c r="H274" s="552"/>
      <c r="I274" s="517"/>
    </row>
    <row r="275" spans="1:9" ht="15.75">
      <c r="A275" s="518">
        <v>3010</v>
      </c>
      <c r="B275" s="556" t="s">
        <v>384</v>
      </c>
      <c r="C275" s="25">
        <v>1</v>
      </c>
      <c r="D275" s="519">
        <v>0</v>
      </c>
      <c r="E275" s="520" t="s">
        <v>383</v>
      </c>
      <c r="F275" s="521" t="s">
        <v>110</v>
      </c>
      <c r="G275" s="534"/>
      <c r="H275" s="535"/>
      <c r="I275" s="536"/>
    </row>
    <row r="276" spans="1:9" s="37" customFormat="1" ht="10.5" customHeight="1">
      <c r="A276" s="518"/>
      <c r="B276" s="503"/>
      <c r="C276" s="25"/>
      <c r="D276" s="519"/>
      <c r="E276" s="513" t="s">
        <v>259</v>
      </c>
      <c r="F276" s="521"/>
      <c r="G276" s="524"/>
      <c r="H276" s="525"/>
      <c r="I276" s="526"/>
    </row>
    <row r="277" spans="1:9" ht="15.75">
      <c r="A277" s="518">
        <v>3011</v>
      </c>
      <c r="B277" s="558" t="s">
        <v>384</v>
      </c>
      <c r="C277" s="528">
        <v>1</v>
      </c>
      <c r="D277" s="529">
        <v>1</v>
      </c>
      <c r="E277" s="513" t="s">
        <v>111</v>
      </c>
      <c r="F277" s="540" t="s">
        <v>112</v>
      </c>
      <c r="G277" s="534"/>
      <c r="H277" s="535"/>
      <c r="I277" s="536"/>
    </row>
    <row r="278" spans="1:9" ht="15.75">
      <c r="A278" s="518">
        <v>3012</v>
      </c>
      <c r="B278" s="558" t="s">
        <v>384</v>
      </c>
      <c r="C278" s="528">
        <v>1</v>
      </c>
      <c r="D278" s="529">
        <v>2</v>
      </c>
      <c r="E278" s="513" t="s">
        <v>113</v>
      </c>
      <c r="F278" s="540" t="s">
        <v>114</v>
      </c>
      <c r="G278" s="534"/>
      <c r="H278" s="535"/>
      <c r="I278" s="536"/>
    </row>
    <row r="279" spans="1:9" ht="15.75">
      <c r="A279" s="518">
        <v>3020</v>
      </c>
      <c r="B279" s="556" t="s">
        <v>384</v>
      </c>
      <c r="C279" s="25">
        <v>2</v>
      </c>
      <c r="D279" s="519">
        <v>0</v>
      </c>
      <c r="E279" s="520" t="s">
        <v>115</v>
      </c>
      <c r="F279" s="521" t="s">
        <v>116</v>
      </c>
      <c r="G279" s="534"/>
      <c r="H279" s="535"/>
      <c r="I279" s="536"/>
    </row>
    <row r="280" spans="1:9" s="37" customFormat="1" ht="10.5" customHeight="1">
      <c r="A280" s="518"/>
      <c r="B280" s="503"/>
      <c r="C280" s="25"/>
      <c r="D280" s="519"/>
      <c r="E280" s="513" t="s">
        <v>259</v>
      </c>
      <c r="F280" s="521"/>
      <c r="G280" s="524"/>
      <c r="H280" s="525"/>
      <c r="I280" s="526"/>
    </row>
    <row r="281" spans="1:9" ht="15.75">
      <c r="A281" s="518">
        <v>3021</v>
      </c>
      <c r="B281" s="558" t="s">
        <v>384</v>
      </c>
      <c r="C281" s="528">
        <v>2</v>
      </c>
      <c r="D281" s="529">
        <v>1</v>
      </c>
      <c r="E281" s="513" t="s">
        <v>115</v>
      </c>
      <c r="F281" s="540" t="s">
        <v>117</v>
      </c>
      <c r="G281" s="534"/>
      <c r="H281" s="535"/>
      <c r="I281" s="536"/>
    </row>
    <row r="282" spans="1:9" ht="15.75">
      <c r="A282" s="518">
        <v>3030</v>
      </c>
      <c r="B282" s="556" t="s">
        <v>384</v>
      </c>
      <c r="C282" s="25">
        <v>3</v>
      </c>
      <c r="D282" s="519">
        <v>0</v>
      </c>
      <c r="E282" s="520" t="s">
        <v>118</v>
      </c>
      <c r="F282" s="521" t="s">
        <v>119</v>
      </c>
      <c r="G282" s="534"/>
      <c r="H282" s="535"/>
      <c r="I282" s="536"/>
    </row>
    <row r="283" spans="1:9" s="37" customFormat="1" ht="15.75">
      <c r="A283" s="518"/>
      <c r="B283" s="503"/>
      <c r="C283" s="25"/>
      <c r="D283" s="519"/>
      <c r="E283" s="513" t="s">
        <v>259</v>
      </c>
      <c r="F283" s="521"/>
      <c r="G283" s="524"/>
      <c r="H283" s="525"/>
      <c r="I283" s="526"/>
    </row>
    <row r="284" spans="1:9" s="37" customFormat="1" ht="15.75">
      <c r="A284" s="518">
        <v>3031</v>
      </c>
      <c r="B284" s="558" t="s">
        <v>384</v>
      </c>
      <c r="C284" s="528">
        <v>3</v>
      </c>
      <c r="D284" s="529" t="s">
        <v>288</v>
      </c>
      <c r="E284" s="513" t="s">
        <v>118</v>
      </c>
      <c r="F284" s="521"/>
      <c r="G284" s="524"/>
      <c r="H284" s="525"/>
      <c r="I284" s="526"/>
    </row>
    <row r="285" spans="1:9" ht="15.75">
      <c r="A285" s="518">
        <v>3040</v>
      </c>
      <c r="B285" s="556" t="s">
        <v>384</v>
      </c>
      <c r="C285" s="25">
        <v>4</v>
      </c>
      <c r="D285" s="519">
        <v>0</v>
      </c>
      <c r="E285" s="520" t="s">
        <v>120</v>
      </c>
      <c r="F285" s="521" t="s">
        <v>121</v>
      </c>
      <c r="G285" s="534"/>
      <c r="H285" s="535"/>
      <c r="I285" s="536"/>
    </row>
    <row r="286" spans="1:9" s="37" customFormat="1" ht="10.5" customHeight="1">
      <c r="A286" s="518"/>
      <c r="B286" s="503"/>
      <c r="C286" s="25"/>
      <c r="D286" s="519"/>
      <c r="E286" s="513" t="s">
        <v>259</v>
      </c>
      <c r="F286" s="521"/>
      <c r="G286" s="524"/>
      <c r="H286" s="525"/>
      <c r="I286" s="526"/>
    </row>
    <row r="287" spans="1:9" ht="15.75">
      <c r="A287" s="518">
        <v>3041</v>
      </c>
      <c r="B287" s="558" t="s">
        <v>384</v>
      </c>
      <c r="C287" s="528">
        <v>4</v>
      </c>
      <c r="D287" s="529">
        <v>1</v>
      </c>
      <c r="E287" s="513" t="s">
        <v>120</v>
      </c>
      <c r="F287" s="540" t="s">
        <v>122</v>
      </c>
      <c r="G287" s="534"/>
      <c r="H287" s="535"/>
      <c r="I287" s="536"/>
    </row>
    <row r="288" spans="1:9" ht="15.75">
      <c r="A288" s="518">
        <v>3050</v>
      </c>
      <c r="B288" s="556" t="s">
        <v>384</v>
      </c>
      <c r="C288" s="25">
        <v>5</v>
      </c>
      <c r="D288" s="519">
        <v>0</v>
      </c>
      <c r="E288" s="520" t="s">
        <v>123</v>
      </c>
      <c r="F288" s="521" t="s">
        <v>124</v>
      </c>
      <c r="G288" s="534"/>
      <c r="H288" s="535"/>
      <c r="I288" s="536"/>
    </row>
    <row r="289" spans="1:9" s="37" customFormat="1" ht="10.5" customHeight="1">
      <c r="A289" s="518"/>
      <c r="B289" s="503"/>
      <c r="C289" s="25"/>
      <c r="D289" s="519"/>
      <c r="E289" s="513" t="s">
        <v>259</v>
      </c>
      <c r="F289" s="521"/>
      <c r="G289" s="524"/>
      <c r="H289" s="525"/>
      <c r="I289" s="526"/>
    </row>
    <row r="290" spans="1:9" ht="15.75">
      <c r="A290" s="518">
        <v>3051</v>
      </c>
      <c r="B290" s="558" t="s">
        <v>384</v>
      </c>
      <c r="C290" s="528">
        <v>5</v>
      </c>
      <c r="D290" s="529">
        <v>1</v>
      </c>
      <c r="E290" s="513" t="s">
        <v>123</v>
      </c>
      <c r="F290" s="540" t="s">
        <v>124</v>
      </c>
      <c r="G290" s="534"/>
      <c r="H290" s="535"/>
      <c r="I290" s="536"/>
    </row>
    <row r="291" spans="1:9" ht="15.75">
      <c r="A291" s="518">
        <v>3060</v>
      </c>
      <c r="B291" s="556" t="s">
        <v>384</v>
      </c>
      <c r="C291" s="25">
        <v>6</v>
      </c>
      <c r="D291" s="519">
        <v>0</v>
      </c>
      <c r="E291" s="520" t="s">
        <v>125</v>
      </c>
      <c r="F291" s="521" t="s">
        <v>126</v>
      </c>
      <c r="G291" s="534"/>
      <c r="H291" s="535"/>
      <c r="I291" s="536"/>
    </row>
    <row r="292" spans="1:9" s="37" customFormat="1" ht="10.5" customHeight="1">
      <c r="A292" s="518"/>
      <c r="B292" s="503"/>
      <c r="C292" s="25"/>
      <c r="D292" s="519"/>
      <c r="E292" s="513" t="s">
        <v>259</v>
      </c>
      <c r="F292" s="521"/>
      <c r="G292" s="524"/>
      <c r="H292" s="525"/>
      <c r="I292" s="526"/>
    </row>
    <row r="293" spans="1:9" ht="15.75">
      <c r="A293" s="518">
        <v>3061</v>
      </c>
      <c r="B293" s="558" t="s">
        <v>384</v>
      </c>
      <c r="C293" s="528">
        <v>6</v>
      </c>
      <c r="D293" s="529">
        <v>1</v>
      </c>
      <c r="E293" s="513" t="s">
        <v>125</v>
      </c>
      <c r="F293" s="540" t="s">
        <v>126</v>
      </c>
      <c r="G293" s="534"/>
      <c r="H293" s="535"/>
      <c r="I293" s="536"/>
    </row>
    <row r="294" spans="1:9" ht="24">
      <c r="A294" s="518">
        <v>3070</v>
      </c>
      <c r="B294" s="556" t="s">
        <v>384</v>
      </c>
      <c r="C294" s="25">
        <v>7</v>
      </c>
      <c r="D294" s="519">
        <v>0</v>
      </c>
      <c r="E294" s="520" t="s">
        <v>127</v>
      </c>
      <c r="F294" s="521" t="s">
        <v>128</v>
      </c>
      <c r="G294" s="531">
        <f>H294</f>
        <v>20000</v>
      </c>
      <c r="H294" s="532">
        <f>H296</f>
        <v>20000</v>
      </c>
      <c r="I294" s="536"/>
    </row>
    <row r="295" spans="1:9" s="37" customFormat="1" ht="10.5" customHeight="1">
      <c r="A295" s="518"/>
      <c r="B295" s="503"/>
      <c r="C295" s="25"/>
      <c r="D295" s="519"/>
      <c r="E295" s="513" t="s">
        <v>259</v>
      </c>
      <c r="F295" s="521"/>
      <c r="G295" s="524"/>
      <c r="H295" s="525"/>
      <c r="I295" s="526"/>
    </row>
    <row r="296" spans="1:9" ht="24">
      <c r="A296" s="518">
        <v>3071</v>
      </c>
      <c r="B296" s="558" t="s">
        <v>384</v>
      </c>
      <c r="C296" s="528">
        <v>7</v>
      </c>
      <c r="D296" s="529">
        <v>1</v>
      </c>
      <c r="E296" s="513" t="s">
        <v>127</v>
      </c>
      <c r="F296" s="540" t="s">
        <v>130</v>
      </c>
      <c r="G296" s="531">
        <f>H296</f>
        <v>20000</v>
      </c>
      <c r="H296" s="532">
        <f>'[4]Բյուջե-2022'!$C$41</f>
        <v>20000</v>
      </c>
      <c r="I296" s="536"/>
    </row>
    <row r="297" spans="1:9" ht="24">
      <c r="A297" s="518">
        <v>3080</v>
      </c>
      <c r="B297" s="556" t="s">
        <v>384</v>
      </c>
      <c r="C297" s="25">
        <v>8</v>
      </c>
      <c r="D297" s="519">
        <v>0</v>
      </c>
      <c r="E297" s="520" t="s">
        <v>131</v>
      </c>
      <c r="F297" s="521" t="s">
        <v>132</v>
      </c>
      <c r="G297" s="534"/>
      <c r="H297" s="535"/>
      <c r="I297" s="536"/>
    </row>
    <row r="298" spans="1:9" s="37" customFormat="1" ht="10.5" customHeight="1">
      <c r="A298" s="518"/>
      <c r="B298" s="503"/>
      <c r="C298" s="25"/>
      <c r="D298" s="519"/>
      <c r="E298" s="513" t="s">
        <v>259</v>
      </c>
      <c r="F298" s="521"/>
      <c r="G298" s="524"/>
      <c r="H298" s="525"/>
      <c r="I298" s="526"/>
    </row>
    <row r="299" spans="1:9" ht="24">
      <c r="A299" s="518">
        <v>3081</v>
      </c>
      <c r="B299" s="558" t="s">
        <v>384</v>
      </c>
      <c r="C299" s="528">
        <v>8</v>
      </c>
      <c r="D299" s="529">
        <v>1</v>
      </c>
      <c r="E299" s="513" t="s">
        <v>131</v>
      </c>
      <c r="F299" s="540" t="s">
        <v>133</v>
      </c>
      <c r="G299" s="534"/>
      <c r="H299" s="535"/>
      <c r="I299" s="536"/>
    </row>
    <row r="300" spans="1:9" s="37" customFormat="1" ht="10.5" customHeight="1">
      <c r="A300" s="518"/>
      <c r="B300" s="503"/>
      <c r="C300" s="25"/>
      <c r="D300" s="519"/>
      <c r="E300" s="513" t="s">
        <v>259</v>
      </c>
      <c r="F300" s="521"/>
      <c r="G300" s="524"/>
      <c r="H300" s="525"/>
      <c r="I300" s="526"/>
    </row>
    <row r="301" spans="1:9" ht="28.5">
      <c r="A301" s="518">
        <v>3090</v>
      </c>
      <c r="B301" s="556" t="s">
        <v>384</v>
      </c>
      <c r="C301" s="25">
        <v>9</v>
      </c>
      <c r="D301" s="519">
        <v>0</v>
      </c>
      <c r="E301" s="520" t="s">
        <v>134</v>
      </c>
      <c r="F301" s="521" t="s">
        <v>135</v>
      </c>
      <c r="G301" s="534"/>
      <c r="H301" s="535"/>
      <c r="I301" s="536"/>
    </row>
    <row r="302" spans="1:9" s="37" customFormat="1" ht="10.5" customHeight="1">
      <c r="A302" s="518"/>
      <c r="B302" s="503"/>
      <c r="C302" s="25"/>
      <c r="D302" s="519"/>
      <c r="E302" s="513" t="s">
        <v>259</v>
      </c>
      <c r="F302" s="521"/>
      <c r="G302" s="524"/>
      <c r="H302" s="525"/>
      <c r="I302" s="526"/>
    </row>
    <row r="303" spans="1:9" ht="17.25" customHeight="1">
      <c r="A303" s="584">
        <v>3091</v>
      </c>
      <c r="B303" s="558" t="s">
        <v>384</v>
      </c>
      <c r="C303" s="585">
        <v>9</v>
      </c>
      <c r="D303" s="586">
        <v>1</v>
      </c>
      <c r="E303" s="587" t="s">
        <v>134</v>
      </c>
      <c r="F303" s="588" t="s">
        <v>136</v>
      </c>
      <c r="G303" s="589"/>
      <c r="H303" s="590"/>
      <c r="I303" s="591"/>
    </row>
    <row r="304" spans="1:9" ht="30" customHeight="1">
      <c r="A304" s="584">
        <v>3092</v>
      </c>
      <c r="B304" s="558" t="s">
        <v>384</v>
      </c>
      <c r="C304" s="585">
        <v>9</v>
      </c>
      <c r="D304" s="586">
        <v>2</v>
      </c>
      <c r="E304" s="587" t="s">
        <v>405</v>
      </c>
      <c r="F304" s="588"/>
      <c r="G304" s="589"/>
      <c r="H304" s="590"/>
      <c r="I304" s="591"/>
    </row>
    <row r="305" spans="1:9" s="511" customFormat="1" ht="21.75" customHeight="1">
      <c r="A305" s="592">
        <v>3100</v>
      </c>
      <c r="B305" s="25" t="s">
        <v>385</v>
      </c>
      <c r="C305" s="25">
        <v>0</v>
      </c>
      <c r="D305" s="519">
        <v>0</v>
      </c>
      <c r="E305" s="177" t="s">
        <v>1093</v>
      </c>
      <c r="F305" s="593"/>
      <c r="G305" s="548">
        <f>H305+I305</f>
        <v>21095.495</v>
      </c>
      <c r="H305" s="738">
        <f>H307</f>
        <v>16580.795</v>
      </c>
      <c r="I305" s="594">
        <f>I307</f>
        <v>4514.7</v>
      </c>
    </row>
    <row r="306" spans="1:9" ht="11.25" customHeight="1">
      <c r="A306" s="584"/>
      <c r="B306" s="503"/>
      <c r="C306" s="504"/>
      <c r="D306" s="505"/>
      <c r="E306" s="513" t="s">
        <v>258</v>
      </c>
      <c r="F306" s="514"/>
      <c r="G306" s="595"/>
      <c r="H306" s="739"/>
      <c r="I306" s="517"/>
    </row>
    <row r="307" spans="1:9" ht="24">
      <c r="A307" s="584">
        <v>3110</v>
      </c>
      <c r="B307" s="596" t="s">
        <v>385</v>
      </c>
      <c r="C307" s="596">
        <v>1</v>
      </c>
      <c r="D307" s="597">
        <v>0</v>
      </c>
      <c r="E307" s="579" t="s">
        <v>185</v>
      </c>
      <c r="F307" s="540"/>
      <c r="G307" s="531">
        <f>H307+I307</f>
        <v>21095.495</v>
      </c>
      <c r="H307" s="740">
        <f>H309</f>
        <v>16580.795</v>
      </c>
      <c r="I307" s="536">
        <f>I309</f>
        <v>4514.7</v>
      </c>
    </row>
    <row r="308" spans="1:9" s="37" customFormat="1" ht="10.5" customHeight="1">
      <c r="A308" s="584"/>
      <c r="B308" s="503"/>
      <c r="C308" s="25"/>
      <c r="D308" s="519"/>
      <c r="E308" s="513" t="s">
        <v>259</v>
      </c>
      <c r="F308" s="521"/>
      <c r="G308" s="524"/>
      <c r="H308" s="525"/>
      <c r="I308" s="526"/>
    </row>
    <row r="309" spans="1:9" ht="16.5" thickBot="1">
      <c r="A309" s="598">
        <v>3112</v>
      </c>
      <c r="B309" s="599" t="s">
        <v>385</v>
      </c>
      <c r="C309" s="599">
        <v>1</v>
      </c>
      <c r="D309" s="600">
        <v>2</v>
      </c>
      <c r="E309" s="601" t="s">
        <v>186</v>
      </c>
      <c r="F309" s="602"/>
      <c r="G309" s="603">
        <f>H309+I309</f>
        <v>21095.495</v>
      </c>
      <c r="H309" s="737">
        <f>'[4]Բյուջե-2022'!$C$43</f>
        <v>16580.795</v>
      </c>
      <c r="I309" s="604">
        <f>3!F169</f>
        <v>4514.7</v>
      </c>
    </row>
    <row r="310" spans="2:4" ht="15.75">
      <c r="B310" s="605"/>
      <c r="C310" s="67"/>
      <c r="D310" s="606"/>
    </row>
    <row r="311" spans="2:8" ht="15.75">
      <c r="B311" s="608"/>
      <c r="C311" s="67"/>
      <c r="D311" s="606"/>
      <c r="H311" s="609"/>
    </row>
    <row r="312" spans="2:5" ht="15.75">
      <c r="B312" s="608"/>
      <c r="C312" s="67"/>
      <c r="D312" s="606"/>
      <c r="E312" s="476"/>
    </row>
    <row r="313" spans="2:4" ht="15.75">
      <c r="B313" s="608"/>
      <c r="C313" s="71"/>
      <c r="D313" s="610"/>
    </row>
  </sheetData>
  <sheetProtection/>
  <mergeCells count="12">
    <mergeCell ref="G5:G6"/>
    <mergeCell ref="B5:B6"/>
    <mergeCell ref="C5:C6"/>
    <mergeCell ref="D5:D6"/>
    <mergeCell ref="H5:I5"/>
    <mergeCell ref="E181:E182"/>
    <mergeCell ref="A1:I1"/>
    <mergeCell ref="A2:I2"/>
    <mergeCell ref="H4:I4"/>
    <mergeCell ref="A5:A6"/>
    <mergeCell ref="E5:E6"/>
    <mergeCell ref="F5:F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06"/>
  <sheetViews>
    <sheetView zoomScale="160" zoomScaleNormal="160" zoomScalePageLayoutView="0" workbookViewId="0" topLeftCell="A6">
      <pane ySplit="3180" topLeftCell="A51" activePane="bottomLeft" state="split"/>
      <selection pane="topLeft" activeCell="E8" sqref="E8"/>
      <selection pane="bottomLeft" activeCell="E57" sqref="E57"/>
    </sheetView>
  </sheetViews>
  <sheetFormatPr defaultColWidth="8.8515625" defaultRowHeight="12.75"/>
  <cols>
    <col min="1" max="1" width="4.8515625" style="191" customWidth="1"/>
    <col min="2" max="2" width="49.57421875" style="191" customWidth="1"/>
    <col min="3" max="3" width="6.28125" style="241" customWidth="1"/>
    <col min="4" max="4" width="13.57421875" style="191" customWidth="1"/>
    <col min="5" max="5" width="15.00390625" style="191" customWidth="1"/>
    <col min="6" max="6" width="13.28125" style="191" customWidth="1"/>
    <col min="7" max="10" width="8.8515625" style="191" customWidth="1"/>
    <col min="11" max="11" width="9.140625" style="191" bestFit="1" customWidth="1"/>
    <col min="12" max="16384" width="8.8515625" style="191" customWidth="1"/>
  </cols>
  <sheetData>
    <row r="1" spans="1:6" s="242" customFormat="1" ht="27" customHeight="1">
      <c r="A1" s="804" t="s">
        <v>307</v>
      </c>
      <c r="B1" s="804"/>
      <c r="C1" s="804"/>
      <c r="D1" s="804"/>
      <c r="E1" s="804"/>
      <c r="F1" s="804"/>
    </row>
    <row r="2" spans="1:6" ht="37.5" customHeight="1">
      <c r="A2" s="805" t="s">
        <v>308</v>
      </c>
      <c r="B2" s="805"/>
      <c r="C2" s="805"/>
      <c r="D2" s="805"/>
      <c r="E2" s="805"/>
      <c r="F2" s="805"/>
    </row>
    <row r="3" spans="1:3" ht="15.75">
      <c r="A3" s="243" t="s">
        <v>1023</v>
      </c>
      <c r="B3" s="243"/>
      <c r="C3" s="243"/>
    </row>
    <row r="4" spans="5:6" ht="13.5" thickBot="1">
      <c r="E4" s="794" t="s">
        <v>305</v>
      </c>
      <c r="F4" s="794"/>
    </row>
    <row r="5" spans="1:6" ht="30" customHeight="1" thickBot="1">
      <c r="A5" s="806" t="s">
        <v>309</v>
      </c>
      <c r="B5" s="244" t="s">
        <v>187</v>
      </c>
      <c r="C5" s="245"/>
      <c r="D5" s="810" t="s">
        <v>310</v>
      </c>
      <c r="E5" s="808" t="s">
        <v>258</v>
      </c>
      <c r="F5" s="809"/>
    </row>
    <row r="6" spans="1:6" ht="26.25" thickBot="1">
      <c r="A6" s="807"/>
      <c r="B6" s="208" t="s">
        <v>188</v>
      </c>
      <c r="C6" s="209" t="s">
        <v>189</v>
      </c>
      <c r="D6" s="811"/>
      <c r="E6" s="193" t="s">
        <v>301</v>
      </c>
      <c r="F6" s="193" t="s">
        <v>302</v>
      </c>
    </row>
    <row r="7" spans="1:6" ht="13.5" thickBot="1">
      <c r="A7" s="194">
        <v>1</v>
      </c>
      <c r="B7" s="194">
        <v>2</v>
      </c>
      <c r="C7" s="194" t="s">
        <v>190</v>
      </c>
      <c r="D7" s="194">
        <v>4</v>
      </c>
      <c r="E7" s="194">
        <v>5</v>
      </c>
      <c r="F7" s="194">
        <v>6</v>
      </c>
    </row>
    <row r="8" spans="1:15" ht="30.75" customHeight="1" thickBot="1">
      <c r="A8" s="246">
        <v>4000</v>
      </c>
      <c r="B8" s="247" t="s">
        <v>1024</v>
      </c>
      <c r="C8" s="248"/>
      <c r="D8" s="249">
        <f>E8+F8</f>
        <v>1470792.73</v>
      </c>
      <c r="E8" s="727">
        <f>E10</f>
        <v>1351502.162</v>
      </c>
      <c r="F8" s="736">
        <f>F171+F206+F10</f>
        <v>119290.56800000001</v>
      </c>
      <c r="N8" s="250">
        <f>1351502.162-E8</f>
        <v>0</v>
      </c>
      <c r="O8" s="200">
        <f>104241.568-F8+15049</f>
        <v>-1.4551915228366852E-11</v>
      </c>
    </row>
    <row r="9" spans="1:11" ht="13.5" thickBot="1">
      <c r="A9" s="251"/>
      <c r="B9" s="252" t="s">
        <v>260</v>
      </c>
      <c r="C9" s="253"/>
      <c r="D9" s="254"/>
      <c r="E9" s="255"/>
      <c r="F9" s="256"/>
      <c r="K9" s="257"/>
    </row>
    <row r="10" spans="1:6" ht="14.25" customHeight="1" thickBot="1">
      <c r="A10" s="251">
        <v>4050</v>
      </c>
      <c r="B10" s="258" t="s">
        <v>1025</v>
      </c>
      <c r="C10" s="259" t="s">
        <v>524</v>
      </c>
      <c r="D10" s="254">
        <f>E10</f>
        <v>1351502.162</v>
      </c>
      <c r="E10" s="260">
        <f>E12+E25+E68+E83+E127+E142+N145+E93</f>
        <v>1351502.162</v>
      </c>
      <c r="F10" s="261">
        <f>F167</f>
        <v>4514.7</v>
      </c>
    </row>
    <row r="11" spans="1:6" ht="13.5" thickBot="1">
      <c r="A11" s="251"/>
      <c r="B11" s="252" t="s">
        <v>260</v>
      </c>
      <c r="C11" s="253"/>
      <c r="D11" s="254"/>
      <c r="E11" s="255"/>
      <c r="F11" s="256"/>
    </row>
    <row r="12" spans="1:6" ht="11.25" customHeight="1" thickBot="1">
      <c r="A12" s="262">
        <v>4100</v>
      </c>
      <c r="B12" s="263" t="s">
        <v>1026</v>
      </c>
      <c r="C12" s="264" t="s">
        <v>524</v>
      </c>
      <c r="D12" s="254">
        <f>E12</f>
        <v>255211</v>
      </c>
      <c r="E12" s="255">
        <f>E14+E22</f>
        <v>255211</v>
      </c>
      <c r="F12" s="265" t="s">
        <v>533</v>
      </c>
    </row>
    <row r="13" spans="1:6" ht="13.5" thickBot="1">
      <c r="A13" s="251"/>
      <c r="B13" s="252" t="s">
        <v>260</v>
      </c>
      <c r="C13" s="253"/>
      <c r="D13" s="254"/>
      <c r="E13" s="255"/>
      <c r="F13" s="256"/>
    </row>
    <row r="14" spans="1:6" ht="23.25" customHeight="1" thickBot="1">
      <c r="A14" s="266">
        <v>4110</v>
      </c>
      <c r="B14" s="267" t="s">
        <v>1027</v>
      </c>
      <c r="C14" s="268" t="s">
        <v>524</v>
      </c>
      <c r="D14" s="269">
        <f>E14</f>
        <v>255211</v>
      </c>
      <c r="E14" s="270">
        <f>E16+E17</f>
        <v>255211</v>
      </c>
      <c r="F14" s="265" t="s">
        <v>533</v>
      </c>
    </row>
    <row r="15" spans="1:6" ht="13.5" thickBot="1">
      <c r="A15" s="266"/>
      <c r="B15" s="252" t="s">
        <v>259</v>
      </c>
      <c r="C15" s="268"/>
      <c r="D15" s="269"/>
      <c r="E15" s="270"/>
      <c r="F15" s="265"/>
    </row>
    <row r="16" spans="1:6" ht="24">
      <c r="A16" s="271">
        <v>4111</v>
      </c>
      <c r="B16" s="272" t="s">
        <v>191</v>
      </c>
      <c r="C16" s="273" t="s">
        <v>387</v>
      </c>
      <c r="D16" s="274">
        <f>E16</f>
        <v>215211</v>
      </c>
      <c r="E16" s="275">
        <f>'[4]Բյուջե-2022'!$E$44</f>
        <v>215211</v>
      </c>
      <c r="F16" s="276" t="s">
        <v>533</v>
      </c>
    </row>
    <row r="17" spans="1:6" ht="24">
      <c r="A17" s="271">
        <v>4112</v>
      </c>
      <c r="B17" s="272" t="s">
        <v>192</v>
      </c>
      <c r="C17" s="94" t="s">
        <v>388</v>
      </c>
      <c r="D17" s="274">
        <f>E17</f>
        <v>40000</v>
      </c>
      <c r="E17" s="277">
        <f>'[4]Բյուջե-2022'!$F$44</f>
        <v>40000</v>
      </c>
      <c r="F17" s="276" t="s">
        <v>533</v>
      </c>
    </row>
    <row r="18" spans="1:6" ht="12.75">
      <c r="A18" s="271">
        <v>4114</v>
      </c>
      <c r="B18" s="272" t="s">
        <v>193</v>
      </c>
      <c r="C18" s="94" t="s">
        <v>386</v>
      </c>
      <c r="D18" s="274"/>
      <c r="E18" s="277"/>
      <c r="F18" s="276" t="s">
        <v>533</v>
      </c>
    </row>
    <row r="19" spans="1:6" ht="23.25" thickBot="1">
      <c r="A19" s="271">
        <v>4120</v>
      </c>
      <c r="B19" s="278" t="s">
        <v>1028</v>
      </c>
      <c r="C19" s="279" t="s">
        <v>524</v>
      </c>
      <c r="D19" s="280"/>
      <c r="E19" s="277"/>
      <c r="F19" s="276" t="s">
        <v>533</v>
      </c>
    </row>
    <row r="20" spans="1:6" ht="13.5" thickBot="1">
      <c r="A20" s="266"/>
      <c r="B20" s="252" t="s">
        <v>259</v>
      </c>
      <c r="C20" s="268"/>
      <c r="D20" s="269"/>
      <c r="E20" s="270"/>
      <c r="F20" s="265"/>
    </row>
    <row r="21" spans="1:6" ht="13.5" customHeight="1">
      <c r="A21" s="271">
        <v>4121</v>
      </c>
      <c r="B21" s="272" t="s">
        <v>194</v>
      </c>
      <c r="C21" s="94" t="s">
        <v>389</v>
      </c>
      <c r="D21" s="274"/>
      <c r="E21" s="277"/>
      <c r="F21" s="276" t="s">
        <v>533</v>
      </c>
    </row>
    <row r="22" spans="1:6" ht="25.5" customHeight="1" thickBot="1">
      <c r="A22" s="271">
        <v>4130</v>
      </c>
      <c r="B22" s="278" t="s">
        <v>1029</v>
      </c>
      <c r="C22" s="279" t="s">
        <v>524</v>
      </c>
      <c r="D22" s="274">
        <f>E22</f>
        <v>0</v>
      </c>
      <c r="E22" s="277">
        <f>E24</f>
        <v>0</v>
      </c>
      <c r="F22" s="265" t="s">
        <v>533</v>
      </c>
    </row>
    <row r="23" spans="1:6" ht="13.5" thickBot="1">
      <c r="A23" s="266"/>
      <c r="B23" s="252" t="s">
        <v>259</v>
      </c>
      <c r="C23" s="268"/>
      <c r="D23" s="269"/>
      <c r="E23" s="270"/>
      <c r="F23" s="265"/>
    </row>
    <row r="24" spans="1:6" ht="13.5" customHeight="1" thickBot="1">
      <c r="A24" s="281">
        <v>4131</v>
      </c>
      <c r="B24" s="282" t="s">
        <v>390</v>
      </c>
      <c r="C24" s="283" t="s">
        <v>391</v>
      </c>
      <c r="D24" s="284">
        <f>E24</f>
        <v>0</v>
      </c>
      <c r="E24" s="285"/>
      <c r="F24" s="265" t="s">
        <v>533</v>
      </c>
    </row>
    <row r="25" spans="1:6" ht="24" customHeight="1" thickBot="1">
      <c r="A25" s="262">
        <v>4200</v>
      </c>
      <c r="B25" s="286" t="s">
        <v>1030</v>
      </c>
      <c r="C25" s="264" t="s">
        <v>524</v>
      </c>
      <c r="D25" s="254">
        <f>E25</f>
        <v>287904.79000000004</v>
      </c>
      <c r="E25" s="255">
        <f>E27+E36+E51+E41+E54+E58</f>
        <v>287904.79000000004</v>
      </c>
      <c r="F25" s="287" t="s">
        <v>533</v>
      </c>
    </row>
    <row r="26" spans="1:6" ht="13.5" thickBot="1">
      <c r="A26" s="251"/>
      <c r="B26" s="252" t="s">
        <v>260</v>
      </c>
      <c r="C26" s="253"/>
      <c r="D26" s="254"/>
      <c r="E26" s="255"/>
      <c r="F26" s="256"/>
    </row>
    <row r="27" spans="1:6" ht="15" customHeight="1" thickBot="1">
      <c r="A27" s="266">
        <v>4210</v>
      </c>
      <c r="B27" s="288" t="s">
        <v>1031</v>
      </c>
      <c r="C27" s="268" t="s">
        <v>524</v>
      </c>
      <c r="D27" s="269">
        <f>E27</f>
        <v>199697.39</v>
      </c>
      <c r="E27" s="270">
        <f>E30+E31+E32+E33+E34</f>
        <v>199697.39</v>
      </c>
      <c r="F27" s="265" t="s">
        <v>533</v>
      </c>
    </row>
    <row r="28" spans="1:6" ht="13.5" thickBot="1">
      <c r="A28" s="266"/>
      <c r="B28" s="252" t="s">
        <v>259</v>
      </c>
      <c r="C28" s="268"/>
      <c r="D28" s="269"/>
      <c r="E28" s="270"/>
      <c r="F28" s="265"/>
    </row>
    <row r="29" spans="1:6" ht="24">
      <c r="A29" s="271">
        <v>4211</v>
      </c>
      <c r="B29" s="272" t="s">
        <v>392</v>
      </c>
      <c r="C29" s="94" t="s">
        <v>393</v>
      </c>
      <c r="D29" s="274"/>
      <c r="E29" s="277"/>
      <c r="F29" s="276" t="s">
        <v>533</v>
      </c>
    </row>
    <row r="30" spans="1:6" ht="12.75">
      <c r="A30" s="271">
        <v>4212</v>
      </c>
      <c r="B30" s="278" t="s">
        <v>1032</v>
      </c>
      <c r="C30" s="94" t="s">
        <v>394</v>
      </c>
      <c r="D30" s="274">
        <f>E30</f>
        <v>23100</v>
      </c>
      <c r="E30" s="277">
        <f>'[4]Բյուջե-2022'!$I$44+'[4]Բյուջե-2022'!$J$44</f>
        <v>23100</v>
      </c>
      <c r="F30" s="276" t="s">
        <v>533</v>
      </c>
    </row>
    <row r="31" spans="1:6" ht="12.75">
      <c r="A31" s="271">
        <v>4213</v>
      </c>
      <c r="B31" s="272" t="s">
        <v>195</v>
      </c>
      <c r="C31" s="94" t="s">
        <v>395</v>
      </c>
      <c r="D31" s="274">
        <f>E31</f>
        <v>173102.39</v>
      </c>
      <c r="E31" s="277">
        <f>'[4]Բյուջե-2022'!$K$44+'[4]Բյուջե-2022'!$L$44+'[4]Բյուջե-2022'!$M$44</f>
        <v>173102.39</v>
      </c>
      <c r="F31" s="276" t="s">
        <v>533</v>
      </c>
    </row>
    <row r="32" spans="1:6" ht="12.75">
      <c r="A32" s="271">
        <v>4214</v>
      </c>
      <c r="B32" s="272" t="s">
        <v>196</v>
      </c>
      <c r="C32" s="94" t="s">
        <v>396</v>
      </c>
      <c r="D32" s="274">
        <f>E32</f>
        <v>2200</v>
      </c>
      <c r="E32" s="277">
        <f>'[4]Բյուջե-2022'!$N$44+'[4]Բյուջե-2022'!$P$44+'[4]Բյուջե-2022'!$Q$44</f>
        <v>2200</v>
      </c>
      <c r="F32" s="276" t="s">
        <v>533</v>
      </c>
    </row>
    <row r="33" spans="1:6" ht="12.75">
      <c r="A33" s="271">
        <v>4215</v>
      </c>
      <c r="B33" s="272" t="s">
        <v>197</v>
      </c>
      <c r="C33" s="94" t="s">
        <v>397</v>
      </c>
      <c r="D33" s="274">
        <f>E33</f>
        <v>150</v>
      </c>
      <c r="E33" s="277">
        <f>'[4]Բյուջե-2022'!$BI$44</f>
        <v>150</v>
      </c>
      <c r="F33" s="276" t="s">
        <v>533</v>
      </c>
    </row>
    <row r="34" spans="1:6" ht="17.25" customHeight="1">
      <c r="A34" s="271">
        <v>4216</v>
      </c>
      <c r="B34" s="272" t="s">
        <v>198</v>
      </c>
      <c r="C34" s="94" t="s">
        <v>398</v>
      </c>
      <c r="D34" s="274">
        <f>E34</f>
        <v>1145</v>
      </c>
      <c r="E34" s="277">
        <f>'[4]Բյուջե-2022'!$BH$44</f>
        <v>1145</v>
      </c>
      <c r="F34" s="276" t="s">
        <v>533</v>
      </c>
    </row>
    <row r="35" spans="1:6" ht="13.5" thickBot="1">
      <c r="A35" s="281">
        <v>4217</v>
      </c>
      <c r="B35" s="289" t="s">
        <v>199</v>
      </c>
      <c r="C35" s="103" t="s">
        <v>399</v>
      </c>
      <c r="D35" s="284"/>
      <c r="E35" s="285"/>
      <c r="F35" s="290" t="s">
        <v>533</v>
      </c>
    </row>
    <row r="36" spans="1:6" ht="24.75" thickBot="1">
      <c r="A36" s="266">
        <v>4220</v>
      </c>
      <c r="B36" s="288" t="s">
        <v>1033</v>
      </c>
      <c r="C36" s="268" t="s">
        <v>524</v>
      </c>
      <c r="D36" s="269">
        <f>E36</f>
        <v>500</v>
      </c>
      <c r="E36" s="270">
        <f>E38</f>
        <v>500</v>
      </c>
      <c r="F36" s="265" t="s">
        <v>533</v>
      </c>
    </row>
    <row r="37" spans="1:6" ht="13.5" thickBot="1">
      <c r="A37" s="266"/>
      <c r="B37" s="252" t="s">
        <v>259</v>
      </c>
      <c r="C37" s="268"/>
      <c r="D37" s="269"/>
      <c r="E37" s="270"/>
      <c r="F37" s="265"/>
    </row>
    <row r="38" spans="1:6" ht="12.75">
      <c r="A38" s="271">
        <v>4221</v>
      </c>
      <c r="B38" s="272" t="s">
        <v>200</v>
      </c>
      <c r="C38" s="291">
        <v>4221</v>
      </c>
      <c r="D38" s="292">
        <f>E38</f>
        <v>500</v>
      </c>
      <c r="E38" s="277">
        <f>'[4]Բյուջե-2022'!$R$44</f>
        <v>500</v>
      </c>
      <c r="F38" s="276" t="s">
        <v>533</v>
      </c>
    </row>
    <row r="39" spans="1:6" ht="12.75">
      <c r="A39" s="271">
        <v>4222</v>
      </c>
      <c r="B39" s="272" t="s">
        <v>201</v>
      </c>
      <c r="C39" s="94" t="s">
        <v>486</v>
      </c>
      <c r="D39" s="274"/>
      <c r="E39" s="277"/>
      <c r="F39" s="276" t="s">
        <v>533</v>
      </c>
    </row>
    <row r="40" spans="1:6" ht="13.5" thickBot="1">
      <c r="A40" s="281">
        <v>4223</v>
      </c>
      <c r="B40" s="289" t="s">
        <v>202</v>
      </c>
      <c r="C40" s="103" t="s">
        <v>487</v>
      </c>
      <c r="D40" s="284"/>
      <c r="E40" s="285"/>
      <c r="F40" s="290" t="s">
        <v>533</v>
      </c>
    </row>
    <row r="41" spans="1:6" ht="24" customHeight="1" thickBot="1">
      <c r="A41" s="266">
        <v>4230</v>
      </c>
      <c r="B41" s="288" t="s">
        <v>1034</v>
      </c>
      <c r="C41" s="268" t="s">
        <v>524</v>
      </c>
      <c r="D41" s="269">
        <f>E41</f>
        <v>11947.4</v>
      </c>
      <c r="E41" s="293">
        <f>E46+E44+E50+E49+E47+E43</f>
        <v>11947.4</v>
      </c>
      <c r="F41" s="265" t="s">
        <v>533</v>
      </c>
    </row>
    <row r="42" spans="1:6" ht="13.5" thickBot="1">
      <c r="A42" s="266"/>
      <c r="B42" s="252" t="s">
        <v>259</v>
      </c>
      <c r="C42" s="268"/>
      <c r="D42" s="269"/>
      <c r="E42" s="293"/>
      <c r="F42" s="265"/>
    </row>
    <row r="43" spans="1:6" ht="12.75">
      <c r="A43" s="271">
        <v>4231</v>
      </c>
      <c r="B43" s="272" t="s">
        <v>203</v>
      </c>
      <c r="C43" s="94" t="s">
        <v>488</v>
      </c>
      <c r="D43" s="274">
        <f>E43</f>
        <v>0</v>
      </c>
      <c r="E43" s="275"/>
      <c r="F43" s="276" t="s">
        <v>533</v>
      </c>
    </row>
    <row r="44" spans="1:6" ht="12.75">
      <c r="A44" s="271">
        <v>4232</v>
      </c>
      <c r="B44" s="272" t="s">
        <v>204</v>
      </c>
      <c r="C44" s="94" t="s">
        <v>489</v>
      </c>
      <c r="D44" s="274">
        <f>E44</f>
        <v>302.4</v>
      </c>
      <c r="E44" s="275">
        <f>'[4]Բյուջե-2022'!$S$44</f>
        <v>302.4</v>
      </c>
      <c r="F44" s="276" t="s">
        <v>533</v>
      </c>
    </row>
    <row r="45" spans="1:6" ht="24">
      <c r="A45" s="271">
        <v>4233</v>
      </c>
      <c r="B45" s="272" t="s">
        <v>205</v>
      </c>
      <c r="C45" s="94" t="s">
        <v>490</v>
      </c>
      <c r="D45" s="274"/>
      <c r="E45" s="275"/>
      <c r="F45" s="276" t="s">
        <v>533</v>
      </c>
    </row>
    <row r="46" spans="1:6" ht="12.75">
      <c r="A46" s="271">
        <v>4234</v>
      </c>
      <c r="B46" s="272" t="s">
        <v>206</v>
      </c>
      <c r="C46" s="94" t="s">
        <v>491</v>
      </c>
      <c r="D46" s="274">
        <f>E46</f>
        <v>1745</v>
      </c>
      <c r="E46" s="275">
        <f>'[4]Բյուջե-2022'!$W$44+'[4]Բյուջե-2022'!$X$44</f>
        <v>1745</v>
      </c>
      <c r="F46" s="276" t="s">
        <v>533</v>
      </c>
    </row>
    <row r="47" spans="1:6" ht="12.75">
      <c r="A47" s="271">
        <v>4235</v>
      </c>
      <c r="B47" s="294" t="s">
        <v>207</v>
      </c>
      <c r="C47" s="295">
        <v>4235</v>
      </c>
      <c r="D47" s="274"/>
      <c r="E47" s="275"/>
      <c r="F47" s="276" t="s">
        <v>533</v>
      </c>
    </row>
    <row r="48" spans="1:6" ht="24">
      <c r="A48" s="271">
        <v>4236</v>
      </c>
      <c r="B48" s="272" t="s">
        <v>208</v>
      </c>
      <c r="C48" s="94" t="s">
        <v>492</v>
      </c>
      <c r="D48" s="274"/>
      <c r="E48" s="275"/>
      <c r="F48" s="276" t="s">
        <v>533</v>
      </c>
    </row>
    <row r="49" spans="1:6" ht="12.75">
      <c r="A49" s="271">
        <v>4237</v>
      </c>
      <c r="B49" s="272" t="s">
        <v>209</v>
      </c>
      <c r="C49" s="94" t="s">
        <v>493</v>
      </c>
      <c r="D49" s="274">
        <f>E49</f>
        <v>500</v>
      </c>
      <c r="E49" s="275">
        <f>'[4]Բյուջե-2022'!$Y$44</f>
        <v>500</v>
      </c>
      <c r="F49" s="276" t="s">
        <v>533</v>
      </c>
    </row>
    <row r="50" spans="1:6" ht="13.5" thickBot="1">
      <c r="A50" s="281">
        <v>4238</v>
      </c>
      <c r="B50" s="289" t="s">
        <v>210</v>
      </c>
      <c r="C50" s="103" t="s">
        <v>494</v>
      </c>
      <c r="D50" s="284">
        <f>E50</f>
        <v>9400</v>
      </c>
      <c r="E50" s="296">
        <f>'[4]Բյուջե-2022'!$AA$44</f>
        <v>9400</v>
      </c>
      <c r="F50" s="290" t="s">
        <v>533</v>
      </c>
    </row>
    <row r="51" spans="1:6" ht="24.75" customHeight="1" thickBot="1">
      <c r="A51" s="266">
        <v>4240</v>
      </c>
      <c r="B51" s="288" t="s">
        <v>1035</v>
      </c>
      <c r="C51" s="268" t="s">
        <v>524</v>
      </c>
      <c r="D51" s="284">
        <f>E51</f>
        <v>14130</v>
      </c>
      <c r="E51" s="284">
        <f>E53</f>
        <v>14130</v>
      </c>
      <c r="F51" s="265" t="s">
        <v>533</v>
      </c>
    </row>
    <row r="52" spans="1:6" ht="13.5" thickBot="1">
      <c r="A52" s="266"/>
      <c r="B52" s="252" t="s">
        <v>259</v>
      </c>
      <c r="C52" s="268"/>
      <c r="D52" s="269"/>
      <c r="E52" s="270"/>
      <c r="F52" s="265"/>
    </row>
    <row r="53" spans="1:6" ht="13.5" thickBot="1">
      <c r="A53" s="281">
        <v>4241</v>
      </c>
      <c r="B53" s="272" t="s">
        <v>211</v>
      </c>
      <c r="C53" s="103" t="s">
        <v>495</v>
      </c>
      <c r="D53" s="284">
        <f>E53</f>
        <v>14130</v>
      </c>
      <c r="E53" s="285">
        <f>'[4]Բյուջե-2022'!$AC$44</f>
        <v>14130</v>
      </c>
      <c r="F53" s="290" t="s">
        <v>533</v>
      </c>
    </row>
    <row r="54" spans="1:6" ht="28.5" customHeight="1" thickBot="1">
      <c r="A54" s="266">
        <v>4250</v>
      </c>
      <c r="B54" s="288" t="s">
        <v>1036</v>
      </c>
      <c r="C54" s="268" t="s">
        <v>524</v>
      </c>
      <c r="D54" s="269">
        <f>E54</f>
        <v>46330</v>
      </c>
      <c r="E54" s="270">
        <f>E56+E57</f>
        <v>46330</v>
      </c>
      <c r="F54" s="265" t="s">
        <v>533</v>
      </c>
    </row>
    <row r="55" spans="1:6" ht="13.5" thickBot="1">
      <c r="A55" s="266"/>
      <c r="B55" s="252" t="s">
        <v>259</v>
      </c>
      <c r="C55" s="268"/>
      <c r="D55" s="269"/>
      <c r="E55" s="270"/>
      <c r="F55" s="265"/>
    </row>
    <row r="56" spans="1:6" ht="24">
      <c r="A56" s="271">
        <v>4251</v>
      </c>
      <c r="B56" s="272" t="s">
        <v>212</v>
      </c>
      <c r="C56" s="94" t="s">
        <v>496</v>
      </c>
      <c r="D56" s="269">
        <f>E56</f>
        <v>42830</v>
      </c>
      <c r="E56" s="277">
        <f>'[4]Բյուջե-2022'!$AD$31</f>
        <v>42830</v>
      </c>
      <c r="F56" s="276" t="s">
        <v>533</v>
      </c>
    </row>
    <row r="57" spans="1:6" ht="24.75" thickBot="1">
      <c r="A57" s="281">
        <v>4252</v>
      </c>
      <c r="B57" s="289" t="s">
        <v>213</v>
      </c>
      <c r="C57" s="103" t="s">
        <v>497</v>
      </c>
      <c r="D57" s="284">
        <f>E57</f>
        <v>3500</v>
      </c>
      <c r="E57" s="285">
        <f>'[4]Բյուջե-2022'!$AE$44+'[4]Բյուջե-2022'!$AF$44</f>
        <v>3500</v>
      </c>
      <c r="F57" s="290" t="s">
        <v>533</v>
      </c>
    </row>
    <row r="58" spans="1:6" ht="14.25" customHeight="1" thickBot="1">
      <c r="A58" s="266">
        <v>4260</v>
      </c>
      <c r="B58" s="288" t="s">
        <v>1037</v>
      </c>
      <c r="C58" s="268" t="s">
        <v>524</v>
      </c>
      <c r="D58" s="269">
        <f>E58</f>
        <v>15300</v>
      </c>
      <c r="E58" s="270">
        <f>E60+E63+E67+E65+E66</f>
        <v>15300</v>
      </c>
      <c r="F58" s="265" t="s">
        <v>533</v>
      </c>
    </row>
    <row r="59" spans="1:6" ht="13.5" thickBot="1">
      <c r="A59" s="266"/>
      <c r="B59" s="252" t="s">
        <v>259</v>
      </c>
      <c r="C59" s="268"/>
      <c r="D59" s="269"/>
      <c r="E59" s="270"/>
      <c r="F59" s="265"/>
    </row>
    <row r="60" spans="1:6" ht="12.75">
      <c r="A60" s="271">
        <v>4261</v>
      </c>
      <c r="B60" s="272" t="s">
        <v>214</v>
      </c>
      <c r="C60" s="94" t="s">
        <v>498</v>
      </c>
      <c r="D60" s="274">
        <f>E60</f>
        <v>900</v>
      </c>
      <c r="E60" s="277">
        <f>'[4]Բյուջե-2022'!$AG$44</f>
        <v>900</v>
      </c>
      <c r="F60" s="276" t="s">
        <v>533</v>
      </c>
    </row>
    <row r="61" spans="1:6" ht="12.75">
      <c r="A61" s="271">
        <v>4262</v>
      </c>
      <c r="B61" s="272" t="s">
        <v>215</v>
      </c>
      <c r="C61" s="94" t="s">
        <v>499</v>
      </c>
      <c r="D61" s="274"/>
      <c r="E61" s="277"/>
      <c r="F61" s="276" t="s">
        <v>533</v>
      </c>
    </row>
    <row r="62" spans="1:6" ht="24">
      <c r="A62" s="271">
        <v>4263</v>
      </c>
      <c r="B62" s="272" t="s">
        <v>406</v>
      </c>
      <c r="C62" s="94" t="s">
        <v>500</v>
      </c>
      <c r="D62" s="274"/>
      <c r="E62" s="277"/>
      <c r="F62" s="276" t="s">
        <v>533</v>
      </c>
    </row>
    <row r="63" spans="1:6" ht="12.75">
      <c r="A63" s="271">
        <v>4264</v>
      </c>
      <c r="B63" s="297" t="s">
        <v>216</v>
      </c>
      <c r="C63" s="94" t="s">
        <v>501</v>
      </c>
      <c r="D63" s="274">
        <f>E63</f>
        <v>10950</v>
      </c>
      <c r="E63" s="277">
        <f>'[4]Բյուջե-2022'!$AH$44</f>
        <v>10950</v>
      </c>
      <c r="F63" s="276" t="s">
        <v>533</v>
      </c>
    </row>
    <row r="64" spans="1:6" ht="24">
      <c r="A64" s="271">
        <v>4265</v>
      </c>
      <c r="B64" s="298" t="s">
        <v>217</v>
      </c>
      <c r="C64" s="94" t="s">
        <v>502</v>
      </c>
      <c r="D64" s="274"/>
      <c r="E64" s="277"/>
      <c r="F64" s="276" t="s">
        <v>533</v>
      </c>
    </row>
    <row r="65" spans="1:6" ht="12.75">
      <c r="A65" s="271">
        <v>4266</v>
      </c>
      <c r="B65" s="297" t="s">
        <v>218</v>
      </c>
      <c r="C65" s="94" t="s">
        <v>503</v>
      </c>
      <c r="D65" s="274"/>
      <c r="E65" s="277"/>
      <c r="F65" s="276" t="s">
        <v>533</v>
      </c>
    </row>
    <row r="66" spans="1:6" ht="13.5" thickBot="1">
      <c r="A66" s="271">
        <v>4267</v>
      </c>
      <c r="B66" s="297" t="s">
        <v>219</v>
      </c>
      <c r="C66" s="94" t="s">
        <v>504</v>
      </c>
      <c r="D66" s="284">
        <f>E66</f>
        <v>1000</v>
      </c>
      <c r="E66" s="277">
        <f>'[4]Բյուջե-2022'!$AJ$44</f>
        <v>1000</v>
      </c>
      <c r="F66" s="276" t="s">
        <v>533</v>
      </c>
    </row>
    <row r="67" spans="1:6" ht="13.5" thickBot="1">
      <c r="A67" s="281">
        <v>4268</v>
      </c>
      <c r="B67" s="299" t="s">
        <v>220</v>
      </c>
      <c r="C67" s="103" t="s">
        <v>505</v>
      </c>
      <c r="D67" s="284">
        <f>E67</f>
        <v>2450</v>
      </c>
      <c r="E67" s="285">
        <f>'[4]Բյուջե-2022'!$AM$44</f>
        <v>2450</v>
      </c>
      <c r="F67" s="290" t="s">
        <v>533</v>
      </c>
    </row>
    <row r="68" spans="1:6" ht="11.25" customHeight="1" thickBot="1">
      <c r="A68" s="262">
        <v>4300</v>
      </c>
      <c r="B68" s="300" t="s">
        <v>1038</v>
      </c>
      <c r="C68" s="264" t="s">
        <v>524</v>
      </c>
      <c r="D68" s="254"/>
      <c r="E68" s="255"/>
      <c r="F68" s="287" t="s">
        <v>533</v>
      </c>
    </row>
    <row r="69" spans="1:6" ht="13.5" thickBot="1">
      <c r="A69" s="251"/>
      <c r="B69" s="252" t="s">
        <v>260</v>
      </c>
      <c r="C69" s="253"/>
      <c r="D69" s="254"/>
      <c r="E69" s="255"/>
      <c r="F69" s="256"/>
    </row>
    <row r="70" spans="1:6" ht="13.5" thickBot="1">
      <c r="A70" s="266">
        <v>4310</v>
      </c>
      <c r="B70" s="301" t="s">
        <v>1039</v>
      </c>
      <c r="C70" s="268" t="s">
        <v>524</v>
      </c>
      <c r="D70" s="269"/>
      <c r="E70" s="270"/>
      <c r="F70" s="265" t="s">
        <v>533</v>
      </c>
    </row>
    <row r="71" spans="1:6" ht="13.5" thickBot="1">
      <c r="A71" s="266"/>
      <c r="B71" s="252" t="s">
        <v>259</v>
      </c>
      <c r="C71" s="268"/>
      <c r="D71" s="269"/>
      <c r="E71" s="270"/>
      <c r="F71" s="265"/>
    </row>
    <row r="72" spans="1:6" ht="12.75">
      <c r="A72" s="271">
        <v>4311</v>
      </c>
      <c r="B72" s="297" t="s">
        <v>221</v>
      </c>
      <c r="C72" s="94" t="s">
        <v>506</v>
      </c>
      <c r="D72" s="274"/>
      <c r="E72" s="277"/>
      <c r="F72" s="276" t="s">
        <v>533</v>
      </c>
    </row>
    <row r="73" spans="1:6" ht="12.75">
      <c r="A73" s="271">
        <v>4312</v>
      </c>
      <c r="B73" s="297" t="s">
        <v>222</v>
      </c>
      <c r="C73" s="94" t="s">
        <v>507</v>
      </c>
      <c r="D73" s="274"/>
      <c r="E73" s="277"/>
      <c r="F73" s="276" t="s">
        <v>533</v>
      </c>
    </row>
    <row r="74" spans="1:6" ht="13.5" thickBot="1">
      <c r="A74" s="271">
        <v>4320</v>
      </c>
      <c r="B74" s="302" t="s">
        <v>1040</v>
      </c>
      <c r="C74" s="279" t="s">
        <v>524</v>
      </c>
      <c r="D74" s="274"/>
      <c r="E74" s="277"/>
      <c r="F74" s="265" t="s">
        <v>533</v>
      </c>
    </row>
    <row r="75" spans="1:6" ht="13.5" thickBot="1">
      <c r="A75" s="266"/>
      <c r="B75" s="252" t="s">
        <v>259</v>
      </c>
      <c r="C75" s="268"/>
      <c r="D75" s="269"/>
      <c r="E75" s="270"/>
      <c r="F75" s="265"/>
    </row>
    <row r="76" spans="1:6" ht="15.75" customHeight="1">
      <c r="A76" s="271">
        <v>4321</v>
      </c>
      <c r="B76" s="297" t="s">
        <v>223</v>
      </c>
      <c r="C76" s="94" t="s">
        <v>508</v>
      </c>
      <c r="D76" s="274"/>
      <c r="E76" s="277"/>
      <c r="F76" s="276" t="s">
        <v>533</v>
      </c>
    </row>
    <row r="77" spans="1:6" ht="13.5" thickBot="1">
      <c r="A77" s="281">
        <v>4322</v>
      </c>
      <c r="B77" s="299" t="s">
        <v>224</v>
      </c>
      <c r="C77" s="103" t="s">
        <v>509</v>
      </c>
      <c r="D77" s="284"/>
      <c r="E77" s="285"/>
      <c r="F77" s="290" t="s">
        <v>533</v>
      </c>
    </row>
    <row r="78" spans="1:6" ht="23.25" thickBot="1">
      <c r="A78" s="266">
        <v>4330</v>
      </c>
      <c r="B78" s="301" t="s">
        <v>1041</v>
      </c>
      <c r="C78" s="268" t="s">
        <v>524</v>
      </c>
      <c r="D78" s="269"/>
      <c r="E78" s="270"/>
      <c r="F78" s="265" t="s">
        <v>533</v>
      </c>
    </row>
    <row r="79" spans="1:6" ht="13.5" thickBot="1">
      <c r="A79" s="266"/>
      <c r="B79" s="252" t="s">
        <v>259</v>
      </c>
      <c r="C79" s="268"/>
      <c r="D79" s="269"/>
      <c r="E79" s="270"/>
      <c r="F79" s="265"/>
    </row>
    <row r="80" spans="1:6" ht="24">
      <c r="A80" s="271">
        <v>4331</v>
      </c>
      <c r="B80" s="297" t="s">
        <v>225</v>
      </c>
      <c r="C80" s="94" t="s">
        <v>510</v>
      </c>
      <c r="D80" s="274"/>
      <c r="E80" s="277"/>
      <c r="F80" s="276" t="s">
        <v>533</v>
      </c>
    </row>
    <row r="81" spans="1:6" ht="12.75">
      <c r="A81" s="271">
        <v>4332</v>
      </c>
      <c r="B81" s="297" t="s">
        <v>226</v>
      </c>
      <c r="C81" s="94" t="s">
        <v>511</v>
      </c>
      <c r="D81" s="274"/>
      <c r="E81" s="277"/>
      <c r="F81" s="276" t="s">
        <v>533</v>
      </c>
    </row>
    <row r="82" spans="1:6" ht="13.5" thickBot="1">
      <c r="A82" s="281">
        <v>4333</v>
      </c>
      <c r="B82" s="299" t="s">
        <v>227</v>
      </c>
      <c r="C82" s="103" t="s">
        <v>512</v>
      </c>
      <c r="D82" s="303"/>
      <c r="E82" s="285"/>
      <c r="F82" s="290" t="s">
        <v>533</v>
      </c>
    </row>
    <row r="83" spans="1:6" ht="13.5" customHeight="1" thickBot="1">
      <c r="A83" s="262">
        <v>4400</v>
      </c>
      <c r="B83" s="304" t="s">
        <v>1042</v>
      </c>
      <c r="C83" s="264" t="s">
        <v>524</v>
      </c>
      <c r="D83" s="305">
        <f>E83</f>
        <v>756847</v>
      </c>
      <c r="E83" s="306">
        <f>E85+E89</f>
        <v>756847</v>
      </c>
      <c r="F83" s="287" t="s">
        <v>533</v>
      </c>
    </row>
    <row r="84" spans="1:6" ht="13.5" thickBot="1">
      <c r="A84" s="251"/>
      <c r="B84" s="252" t="s">
        <v>260</v>
      </c>
      <c r="C84" s="253"/>
      <c r="D84" s="307"/>
      <c r="E84" s="308"/>
      <c r="F84" s="256"/>
    </row>
    <row r="85" spans="1:6" ht="24.75" customHeight="1" thickBot="1">
      <c r="A85" s="266">
        <v>4410</v>
      </c>
      <c r="B85" s="301" t="s">
        <v>1043</v>
      </c>
      <c r="C85" s="268" t="s">
        <v>524</v>
      </c>
      <c r="D85" s="309">
        <f>E85</f>
        <v>756847</v>
      </c>
      <c r="E85" s="293">
        <f>E87</f>
        <v>756847</v>
      </c>
      <c r="F85" s="265" t="s">
        <v>533</v>
      </c>
    </row>
    <row r="86" spans="1:6" ht="13.5" thickBot="1">
      <c r="A86" s="266"/>
      <c r="B86" s="252" t="s">
        <v>259</v>
      </c>
      <c r="C86" s="268"/>
      <c r="D86" s="309"/>
      <c r="E86" s="270"/>
      <c r="F86" s="265"/>
    </row>
    <row r="87" spans="1:6" ht="24">
      <c r="A87" s="271">
        <v>4411</v>
      </c>
      <c r="B87" s="297" t="s">
        <v>228</v>
      </c>
      <c r="C87" s="94" t="s">
        <v>513</v>
      </c>
      <c r="D87" s="310">
        <f>E87</f>
        <v>756847</v>
      </c>
      <c r="E87" s="275">
        <f>'[4]Բյուջե-2022'!$C$24</f>
        <v>756847</v>
      </c>
      <c r="F87" s="276" t="s">
        <v>533</v>
      </c>
    </row>
    <row r="88" spans="1:6" ht="24">
      <c r="A88" s="271">
        <v>4412</v>
      </c>
      <c r="B88" s="297" t="s">
        <v>257</v>
      </c>
      <c r="C88" s="94" t="s">
        <v>514</v>
      </c>
      <c r="D88" s="310"/>
      <c r="E88" s="277"/>
      <c r="F88" s="276" t="s">
        <v>533</v>
      </c>
    </row>
    <row r="89" spans="1:6" ht="35.25" thickBot="1">
      <c r="A89" s="271">
        <v>4420</v>
      </c>
      <c r="B89" s="302" t="s">
        <v>1044</v>
      </c>
      <c r="C89" s="279" t="s">
        <v>524</v>
      </c>
      <c r="D89" s="274">
        <f>D91</f>
        <v>0</v>
      </c>
      <c r="E89" s="277">
        <f>E91</f>
        <v>0</v>
      </c>
      <c r="F89" s="265" t="s">
        <v>533</v>
      </c>
    </row>
    <row r="90" spans="1:6" ht="13.5" thickBot="1">
      <c r="A90" s="266"/>
      <c r="B90" s="252" t="s">
        <v>259</v>
      </c>
      <c r="C90" s="268"/>
      <c r="D90" s="269"/>
      <c r="E90" s="270"/>
      <c r="F90" s="265"/>
    </row>
    <row r="91" spans="1:6" ht="24">
      <c r="A91" s="271">
        <v>4421</v>
      </c>
      <c r="B91" s="297" t="s">
        <v>403</v>
      </c>
      <c r="C91" s="94" t="s">
        <v>515</v>
      </c>
      <c r="D91" s="274">
        <f>E91</f>
        <v>0</v>
      </c>
      <c r="E91" s="277"/>
      <c r="F91" s="276" t="s">
        <v>533</v>
      </c>
    </row>
    <row r="92" spans="1:6" ht="24.75" thickBot="1">
      <c r="A92" s="281">
        <v>4422</v>
      </c>
      <c r="B92" s="299" t="s">
        <v>317</v>
      </c>
      <c r="C92" s="103" t="s">
        <v>516</v>
      </c>
      <c r="D92" s="284"/>
      <c r="E92" s="285"/>
      <c r="F92" s="290" t="s">
        <v>533</v>
      </c>
    </row>
    <row r="93" spans="1:6" ht="23.25" thickBot="1">
      <c r="A93" s="311">
        <v>4500</v>
      </c>
      <c r="B93" s="312" t="s">
        <v>1045</v>
      </c>
      <c r="C93" s="313" t="s">
        <v>524</v>
      </c>
      <c r="D93" s="314">
        <f>E93</f>
        <v>3041.777</v>
      </c>
      <c r="E93" s="315">
        <f>E94+E116</f>
        <v>3041.777</v>
      </c>
      <c r="F93" s="316" t="s">
        <v>533</v>
      </c>
    </row>
    <row r="94" spans="1:6" ht="13.5" thickBot="1">
      <c r="A94" s="251"/>
      <c r="B94" s="252" t="s">
        <v>260</v>
      </c>
      <c r="C94" s="253"/>
      <c r="D94" s="317">
        <f>E94</f>
        <v>0</v>
      </c>
      <c r="E94" s="306">
        <f>E104</f>
        <v>0</v>
      </c>
      <c r="F94" s="256"/>
    </row>
    <row r="95" spans="1:6" ht="24.75" thickBot="1">
      <c r="A95" s="266">
        <v>4510</v>
      </c>
      <c r="B95" s="318" t="s">
        <v>1046</v>
      </c>
      <c r="C95" s="268" t="s">
        <v>524</v>
      </c>
      <c r="D95" s="269"/>
      <c r="E95" s="270"/>
      <c r="F95" s="265" t="s">
        <v>533</v>
      </c>
    </row>
    <row r="96" spans="1:6" ht="13.5" thickBot="1">
      <c r="A96" s="266"/>
      <c r="B96" s="252" t="s">
        <v>259</v>
      </c>
      <c r="C96" s="268"/>
      <c r="D96" s="269"/>
      <c r="E96" s="270"/>
      <c r="F96" s="265"/>
    </row>
    <row r="97" spans="1:6" ht="24">
      <c r="A97" s="271">
        <v>4511</v>
      </c>
      <c r="B97" s="319" t="s">
        <v>1047</v>
      </c>
      <c r="C97" s="94" t="s">
        <v>517</v>
      </c>
      <c r="D97" s="274"/>
      <c r="E97" s="277"/>
      <c r="F97" s="276" t="s">
        <v>533</v>
      </c>
    </row>
    <row r="98" spans="1:6" ht="24.75" thickBot="1">
      <c r="A98" s="281">
        <v>4512</v>
      </c>
      <c r="B98" s="299" t="s">
        <v>318</v>
      </c>
      <c r="C98" s="103" t="s">
        <v>518</v>
      </c>
      <c r="D98" s="284"/>
      <c r="E98" s="285"/>
      <c r="F98" s="290" t="s">
        <v>533</v>
      </c>
    </row>
    <row r="99" spans="1:6" ht="24.75" thickBot="1">
      <c r="A99" s="266">
        <v>4520</v>
      </c>
      <c r="B99" s="318" t="s">
        <v>1048</v>
      </c>
      <c r="C99" s="268" t="s">
        <v>524</v>
      </c>
      <c r="D99" s="269"/>
      <c r="E99" s="270"/>
      <c r="F99" s="265" t="s">
        <v>533</v>
      </c>
    </row>
    <row r="100" spans="1:6" ht="13.5" thickBot="1">
      <c r="A100" s="266"/>
      <c r="B100" s="252" t="s">
        <v>259</v>
      </c>
      <c r="C100" s="268"/>
      <c r="D100" s="269"/>
      <c r="E100" s="270"/>
      <c r="F100" s="265"/>
    </row>
    <row r="101" spans="1:6" ht="30" customHeight="1">
      <c r="A101" s="271">
        <v>4521</v>
      </c>
      <c r="B101" s="297" t="s">
        <v>274</v>
      </c>
      <c r="C101" s="94" t="s">
        <v>519</v>
      </c>
      <c r="D101" s="274"/>
      <c r="E101" s="277"/>
      <c r="F101" s="276" t="s">
        <v>533</v>
      </c>
    </row>
    <row r="102" spans="1:6" ht="24">
      <c r="A102" s="271">
        <v>4522</v>
      </c>
      <c r="B102" s="297" t="s">
        <v>286</v>
      </c>
      <c r="C102" s="94" t="s">
        <v>520</v>
      </c>
      <c r="D102" s="274"/>
      <c r="E102" s="277"/>
      <c r="F102" s="276" t="s">
        <v>533</v>
      </c>
    </row>
    <row r="103" spans="1:6" ht="38.25" customHeight="1" thickBot="1">
      <c r="A103" s="271">
        <v>4530</v>
      </c>
      <c r="B103" s="320" t="s">
        <v>1049</v>
      </c>
      <c r="C103" s="279" t="s">
        <v>524</v>
      </c>
      <c r="D103" s="274"/>
      <c r="E103" s="277"/>
      <c r="F103" s="265" t="s">
        <v>533</v>
      </c>
    </row>
    <row r="104" spans="1:6" ht="13.5" thickBot="1">
      <c r="A104" s="266"/>
      <c r="B104" s="252" t="s">
        <v>259</v>
      </c>
      <c r="C104" s="268"/>
      <c r="D104" s="269">
        <f>E104</f>
        <v>0</v>
      </c>
      <c r="E104" s="293">
        <f>E105</f>
        <v>0</v>
      </c>
      <c r="F104" s="265"/>
    </row>
    <row r="105" spans="1:6" ht="38.25" customHeight="1">
      <c r="A105" s="271">
        <v>4531</v>
      </c>
      <c r="B105" s="321" t="s">
        <v>275</v>
      </c>
      <c r="C105" s="273" t="s">
        <v>414</v>
      </c>
      <c r="D105" s="274">
        <f>E105</f>
        <v>0</v>
      </c>
      <c r="E105" s="275"/>
      <c r="F105" s="265" t="s">
        <v>533</v>
      </c>
    </row>
    <row r="106" spans="1:6" ht="38.25" customHeight="1">
      <c r="A106" s="271">
        <v>4532</v>
      </c>
      <c r="B106" s="321" t="s">
        <v>276</v>
      </c>
      <c r="C106" s="94" t="s">
        <v>415</v>
      </c>
      <c r="D106" s="274"/>
      <c r="E106" s="277"/>
      <c r="F106" s="265" t="s">
        <v>533</v>
      </c>
    </row>
    <row r="107" spans="1:6" ht="24">
      <c r="A107" s="322">
        <v>4533</v>
      </c>
      <c r="B107" s="323" t="s">
        <v>1050</v>
      </c>
      <c r="C107" s="324" t="s">
        <v>416</v>
      </c>
      <c r="D107" s="325"/>
      <c r="E107" s="326"/>
      <c r="F107" s="265" t="s">
        <v>533</v>
      </c>
    </row>
    <row r="108" spans="1:6" ht="12.75">
      <c r="A108" s="322"/>
      <c r="B108" s="327" t="s">
        <v>260</v>
      </c>
      <c r="C108" s="94"/>
      <c r="D108" s="274"/>
      <c r="E108" s="277"/>
      <c r="F108" s="276"/>
    </row>
    <row r="109" spans="1:6" ht="24">
      <c r="A109" s="322">
        <v>4534</v>
      </c>
      <c r="B109" s="327" t="s">
        <v>152</v>
      </c>
      <c r="C109" s="94"/>
      <c r="D109" s="274"/>
      <c r="E109" s="277"/>
      <c r="F109" s="265" t="s">
        <v>533</v>
      </c>
    </row>
    <row r="110" spans="1:6" ht="12.75">
      <c r="A110" s="322"/>
      <c r="B110" s="327" t="s">
        <v>266</v>
      </c>
      <c r="C110" s="94"/>
      <c r="D110" s="274"/>
      <c r="E110" s="277"/>
      <c r="F110" s="265"/>
    </row>
    <row r="111" spans="1:6" ht="21.75" customHeight="1">
      <c r="A111" s="328">
        <v>4535</v>
      </c>
      <c r="B111" s="232" t="s">
        <v>265</v>
      </c>
      <c r="C111" s="94"/>
      <c r="D111" s="274"/>
      <c r="E111" s="277"/>
      <c r="F111" s="265" t="s">
        <v>533</v>
      </c>
    </row>
    <row r="112" spans="1:6" ht="12.75">
      <c r="A112" s="271">
        <v>4536</v>
      </c>
      <c r="B112" s="327" t="s">
        <v>267</v>
      </c>
      <c r="C112" s="94"/>
      <c r="D112" s="274"/>
      <c r="E112" s="277"/>
      <c r="F112" s="265" t="s">
        <v>533</v>
      </c>
    </row>
    <row r="113" spans="1:6" ht="12.75">
      <c r="A113" s="271">
        <v>4537</v>
      </c>
      <c r="B113" s="327" t="s">
        <v>268</v>
      </c>
      <c r="C113" s="94"/>
      <c r="D113" s="274"/>
      <c r="E113" s="277"/>
      <c r="F113" s="265" t="s">
        <v>533</v>
      </c>
    </row>
    <row r="114" spans="1:6" ht="13.5" thickBot="1">
      <c r="A114" s="322">
        <v>4538</v>
      </c>
      <c r="B114" s="329" t="s">
        <v>270</v>
      </c>
      <c r="C114" s="324"/>
      <c r="D114" s="325"/>
      <c r="E114" s="326"/>
      <c r="F114" s="330" t="s">
        <v>533</v>
      </c>
    </row>
    <row r="115" spans="1:6" ht="35.25" thickBot="1">
      <c r="A115" s="262">
        <v>4540</v>
      </c>
      <c r="B115" s="331" t="s">
        <v>1051</v>
      </c>
      <c r="C115" s="264" t="s">
        <v>524</v>
      </c>
      <c r="D115" s="254"/>
      <c r="E115" s="261"/>
      <c r="F115" s="332" t="s">
        <v>533</v>
      </c>
    </row>
    <row r="116" spans="1:6" ht="12.75">
      <c r="A116" s="266"/>
      <c r="B116" s="333" t="s">
        <v>259</v>
      </c>
      <c r="C116" s="268"/>
      <c r="D116" s="269">
        <f>E116</f>
        <v>3041.777</v>
      </c>
      <c r="E116" s="270">
        <f>E119</f>
        <v>3041.777</v>
      </c>
      <c r="F116" s="265"/>
    </row>
    <row r="117" spans="1:6" ht="38.25" customHeight="1">
      <c r="A117" s="271">
        <v>4541</v>
      </c>
      <c r="B117" s="334" t="s">
        <v>417</v>
      </c>
      <c r="C117" s="94" t="s">
        <v>419</v>
      </c>
      <c r="D117" s="274"/>
      <c r="E117" s="335"/>
      <c r="F117" s="265" t="s">
        <v>533</v>
      </c>
    </row>
    <row r="118" spans="1:6" ht="38.25" customHeight="1">
      <c r="A118" s="271">
        <v>4542</v>
      </c>
      <c r="B118" s="321" t="s">
        <v>418</v>
      </c>
      <c r="C118" s="94" t="s">
        <v>420</v>
      </c>
      <c r="D118" s="274"/>
      <c r="E118" s="335"/>
      <c r="F118" s="265" t="s">
        <v>533</v>
      </c>
    </row>
    <row r="119" spans="1:6" ht="14.25" customHeight="1" thickBot="1">
      <c r="A119" s="281">
        <v>4543</v>
      </c>
      <c r="B119" s="336" t="s">
        <v>1052</v>
      </c>
      <c r="C119" s="103" t="s">
        <v>421</v>
      </c>
      <c r="D119" s="284">
        <f>E119</f>
        <v>3041.777</v>
      </c>
      <c r="E119" s="337">
        <f>'[4]Բյուջե-2022'!$AP$42</f>
        <v>3041.777</v>
      </c>
      <c r="F119" s="290" t="s">
        <v>533</v>
      </c>
    </row>
    <row r="120" spans="1:6" ht="12.75">
      <c r="A120" s="322"/>
      <c r="B120" s="327" t="s">
        <v>260</v>
      </c>
      <c r="C120" s="94"/>
      <c r="D120" s="274"/>
      <c r="E120" s="277"/>
      <c r="F120" s="265"/>
    </row>
    <row r="121" spans="1:6" ht="15" customHeight="1">
      <c r="A121" s="322">
        <v>4544</v>
      </c>
      <c r="B121" s="327" t="s">
        <v>153</v>
      </c>
      <c r="C121" s="94"/>
      <c r="D121" s="274"/>
      <c r="E121" s="277"/>
      <c r="F121" s="265" t="s">
        <v>533</v>
      </c>
    </row>
    <row r="122" spans="1:6" ht="12.75">
      <c r="A122" s="322"/>
      <c r="B122" s="327" t="s">
        <v>266</v>
      </c>
      <c r="C122" s="94"/>
      <c r="D122" s="274"/>
      <c r="E122" s="277"/>
      <c r="F122" s="265"/>
    </row>
    <row r="123" spans="1:6" ht="21" customHeight="1">
      <c r="A123" s="328">
        <v>4545</v>
      </c>
      <c r="B123" s="232" t="s">
        <v>265</v>
      </c>
      <c r="C123" s="94"/>
      <c r="D123" s="274"/>
      <c r="E123" s="277"/>
      <c r="F123" s="265" t="s">
        <v>533</v>
      </c>
    </row>
    <row r="124" spans="1:6" ht="12.75">
      <c r="A124" s="271">
        <v>4546</v>
      </c>
      <c r="B124" s="338" t="s">
        <v>269</v>
      </c>
      <c r="C124" s="94"/>
      <c r="D124" s="274"/>
      <c r="E124" s="277"/>
      <c r="F124" s="265" t="s">
        <v>533</v>
      </c>
    </row>
    <row r="125" spans="1:6" ht="12.75">
      <c r="A125" s="271">
        <v>4547</v>
      </c>
      <c r="B125" s="327" t="s">
        <v>268</v>
      </c>
      <c r="C125" s="94"/>
      <c r="D125" s="274"/>
      <c r="E125" s="277"/>
      <c r="F125" s="265" t="s">
        <v>533</v>
      </c>
    </row>
    <row r="126" spans="1:6" ht="13.5" thickBot="1">
      <c r="A126" s="322">
        <v>4548</v>
      </c>
      <c r="B126" s="329" t="s">
        <v>270</v>
      </c>
      <c r="C126" s="324"/>
      <c r="D126" s="325"/>
      <c r="E126" s="326"/>
      <c r="F126" s="265" t="s">
        <v>533</v>
      </c>
    </row>
    <row r="127" spans="1:6" ht="24.75" customHeight="1" thickBot="1">
      <c r="A127" s="262">
        <v>4600</v>
      </c>
      <c r="B127" s="331" t="s">
        <v>1053</v>
      </c>
      <c r="C127" s="264" t="s">
        <v>524</v>
      </c>
      <c r="D127" s="317">
        <f>E127</f>
        <v>25744.8</v>
      </c>
      <c r="E127" s="339">
        <f>E129</f>
        <v>25744.8</v>
      </c>
      <c r="F127" s="287" t="s">
        <v>533</v>
      </c>
    </row>
    <row r="128" spans="1:6" ht="13.5" thickBot="1">
      <c r="A128" s="340"/>
      <c r="B128" s="341" t="s">
        <v>260</v>
      </c>
      <c r="C128" s="253"/>
      <c r="D128" s="317"/>
      <c r="E128" s="339"/>
      <c r="F128" s="256"/>
    </row>
    <row r="129" spans="1:6" ht="12.75">
      <c r="A129" s="342">
        <v>4610</v>
      </c>
      <c r="B129" s="343" t="s">
        <v>290</v>
      </c>
      <c r="C129" s="344"/>
      <c r="D129" s="345">
        <f>E129</f>
        <v>25744.8</v>
      </c>
      <c r="E129" s="346">
        <f>E133</f>
        <v>25744.8</v>
      </c>
      <c r="F129" s="347" t="s">
        <v>534</v>
      </c>
    </row>
    <row r="130" spans="1:6" ht="12.75">
      <c r="A130" s="348"/>
      <c r="B130" s="349" t="s">
        <v>260</v>
      </c>
      <c r="C130" s="350"/>
      <c r="D130" s="274"/>
      <c r="E130" s="277"/>
      <c r="F130" s="276"/>
    </row>
    <row r="131" spans="1:6" ht="25.5">
      <c r="A131" s="348">
        <v>4610</v>
      </c>
      <c r="B131" s="351" t="s">
        <v>170</v>
      </c>
      <c r="C131" s="352" t="s">
        <v>169</v>
      </c>
      <c r="D131" s="269"/>
      <c r="E131" s="270"/>
      <c r="F131" s="276" t="s">
        <v>533</v>
      </c>
    </row>
    <row r="132" spans="1:6" ht="26.25" thickBot="1">
      <c r="A132" s="348">
        <v>4620</v>
      </c>
      <c r="B132" s="353" t="s">
        <v>292</v>
      </c>
      <c r="C132" s="352" t="s">
        <v>291</v>
      </c>
      <c r="D132" s="269"/>
      <c r="E132" s="270"/>
      <c r="F132" s="276" t="s">
        <v>533</v>
      </c>
    </row>
    <row r="133" spans="1:6" ht="23.25" customHeight="1" thickBot="1">
      <c r="A133" s="354">
        <v>4630</v>
      </c>
      <c r="B133" s="355" t="s">
        <v>1054</v>
      </c>
      <c r="C133" s="356" t="s">
        <v>524</v>
      </c>
      <c r="D133" s="269">
        <f>E133</f>
        <v>25744.8</v>
      </c>
      <c r="E133" s="270">
        <f>E138+E136</f>
        <v>25744.8</v>
      </c>
      <c r="F133" s="276" t="s">
        <v>533</v>
      </c>
    </row>
    <row r="134" spans="1:6" ht="13.5" thickBot="1">
      <c r="A134" s="354"/>
      <c r="B134" s="357" t="s">
        <v>259</v>
      </c>
      <c r="C134" s="356"/>
      <c r="D134" s="269"/>
      <c r="E134" s="270"/>
      <c r="F134" s="276"/>
    </row>
    <row r="135" spans="1:6" ht="12.75">
      <c r="A135" s="358">
        <v>4631</v>
      </c>
      <c r="B135" s="359" t="s">
        <v>425</v>
      </c>
      <c r="C135" s="360" t="s">
        <v>422</v>
      </c>
      <c r="D135" s="274"/>
      <c r="E135" s="277"/>
      <c r="F135" s="276" t="s">
        <v>533</v>
      </c>
    </row>
    <row r="136" spans="1:6" ht="25.5" customHeight="1">
      <c r="A136" s="358">
        <v>4632</v>
      </c>
      <c r="B136" s="361" t="s">
        <v>426</v>
      </c>
      <c r="C136" s="360" t="s">
        <v>423</v>
      </c>
      <c r="D136" s="274"/>
      <c r="E136" s="277"/>
      <c r="F136" s="276" t="s">
        <v>533</v>
      </c>
    </row>
    <row r="137" spans="1:6" ht="17.25" customHeight="1">
      <c r="A137" s="358">
        <v>4633</v>
      </c>
      <c r="B137" s="359" t="s">
        <v>427</v>
      </c>
      <c r="C137" s="360" t="s">
        <v>424</v>
      </c>
      <c r="D137" s="274"/>
      <c r="E137" s="277"/>
      <c r="F137" s="276" t="s">
        <v>533</v>
      </c>
    </row>
    <row r="138" spans="1:6" ht="14.25" customHeight="1">
      <c r="A138" s="358">
        <v>4634</v>
      </c>
      <c r="B138" s="359" t="s">
        <v>428</v>
      </c>
      <c r="C138" s="360" t="s">
        <v>150</v>
      </c>
      <c r="D138" s="274">
        <f>E138</f>
        <v>25744.8</v>
      </c>
      <c r="E138" s="277">
        <f>'[4]Բյուջե-2022'!$AQ$44+'[4]Բյուջե-2022'!$AS$44</f>
        <v>25744.8</v>
      </c>
      <c r="F138" s="276" t="s">
        <v>533</v>
      </c>
    </row>
    <row r="139" spans="1:6" ht="13.5" thickBot="1">
      <c r="A139" s="358">
        <v>4640</v>
      </c>
      <c r="B139" s="362" t="s">
        <v>1055</v>
      </c>
      <c r="C139" s="363" t="s">
        <v>524</v>
      </c>
      <c r="D139" s="274"/>
      <c r="E139" s="277"/>
      <c r="F139" s="276" t="s">
        <v>533</v>
      </c>
    </row>
    <row r="140" spans="1:6" ht="13.5" thickBot="1">
      <c r="A140" s="354"/>
      <c r="B140" s="357" t="s">
        <v>259</v>
      </c>
      <c r="C140" s="356"/>
      <c r="D140" s="269"/>
      <c r="E140" s="270"/>
      <c r="F140" s="265"/>
    </row>
    <row r="141" spans="1:6" ht="13.5" thickBot="1">
      <c r="A141" s="364">
        <v>4641</v>
      </c>
      <c r="B141" s="365" t="s">
        <v>429</v>
      </c>
      <c r="C141" s="366" t="s">
        <v>430</v>
      </c>
      <c r="D141" s="284"/>
      <c r="E141" s="285"/>
      <c r="F141" s="290" t="s">
        <v>533</v>
      </c>
    </row>
    <row r="142" spans="1:6" ht="13.5" customHeight="1" thickBot="1">
      <c r="A142" s="251">
        <v>4700</v>
      </c>
      <c r="B142" s="367" t="s">
        <v>1056</v>
      </c>
      <c r="C142" s="264" t="s">
        <v>524</v>
      </c>
      <c r="D142" s="305">
        <f>E142</f>
        <v>22752.795</v>
      </c>
      <c r="E142" s="306">
        <f>E144+E148+E167</f>
        <v>22752.795</v>
      </c>
      <c r="F142" s="287"/>
    </row>
    <row r="143" spans="1:6" ht="13.5" thickBot="1">
      <c r="A143" s="251"/>
      <c r="B143" s="252" t="s">
        <v>260</v>
      </c>
      <c r="C143" s="253"/>
      <c r="D143" s="254"/>
      <c r="E143" s="255"/>
      <c r="F143" s="256"/>
    </row>
    <row r="144" spans="1:6" ht="22.5" customHeight="1" thickBot="1">
      <c r="A144" s="266">
        <v>4710</v>
      </c>
      <c r="B144" s="288" t="s">
        <v>1057</v>
      </c>
      <c r="C144" s="268" t="s">
        <v>524</v>
      </c>
      <c r="D144" s="368">
        <f>E144</f>
        <v>600</v>
      </c>
      <c r="E144" s="369">
        <f>E147</f>
        <v>600</v>
      </c>
      <c r="F144" s="265" t="s">
        <v>533</v>
      </c>
    </row>
    <row r="145" spans="1:6" ht="13.5" thickBot="1">
      <c r="A145" s="266"/>
      <c r="B145" s="252" t="s">
        <v>259</v>
      </c>
      <c r="C145" s="268"/>
      <c r="D145" s="269"/>
      <c r="E145" s="270"/>
      <c r="F145" s="265"/>
    </row>
    <row r="146" spans="1:6" ht="51" customHeight="1">
      <c r="A146" s="271">
        <v>4711</v>
      </c>
      <c r="B146" s="272" t="s">
        <v>171</v>
      </c>
      <c r="C146" s="94" t="s">
        <v>431</v>
      </c>
      <c r="D146" s="274"/>
      <c r="E146" s="277"/>
      <c r="F146" s="276" t="s">
        <v>533</v>
      </c>
    </row>
    <row r="147" spans="1:6" ht="29.25" customHeight="1" thickBot="1">
      <c r="A147" s="281">
        <v>4712</v>
      </c>
      <c r="B147" s="299" t="s">
        <v>447</v>
      </c>
      <c r="C147" s="103" t="s">
        <v>432</v>
      </c>
      <c r="D147" s="284">
        <f>E147</f>
        <v>600</v>
      </c>
      <c r="E147" s="285">
        <f>'[4]Բյուջե-2022'!$AR$44</f>
        <v>600</v>
      </c>
      <c r="F147" s="290" t="s">
        <v>533</v>
      </c>
    </row>
    <row r="148" spans="1:6" ht="50.25" customHeight="1" thickBot="1">
      <c r="A148" s="266">
        <v>4720</v>
      </c>
      <c r="B148" s="301" t="s">
        <v>1058</v>
      </c>
      <c r="C148" s="370" t="s">
        <v>533</v>
      </c>
      <c r="D148" s="368">
        <f>E148</f>
        <v>5572</v>
      </c>
      <c r="E148" s="369">
        <f>E151+E152+E150</f>
        <v>5572</v>
      </c>
      <c r="F148" s="290" t="s">
        <v>533</v>
      </c>
    </row>
    <row r="149" spans="1:6" ht="13.5" thickBot="1">
      <c r="A149" s="266"/>
      <c r="B149" s="252" t="s">
        <v>259</v>
      </c>
      <c r="C149" s="268"/>
      <c r="D149" s="269"/>
      <c r="E149" s="270"/>
      <c r="F149" s="265"/>
    </row>
    <row r="150" spans="1:6" ht="15.75" customHeight="1">
      <c r="A150" s="271">
        <v>4721</v>
      </c>
      <c r="B150" s="297" t="s">
        <v>319</v>
      </c>
      <c r="C150" s="94" t="s">
        <v>448</v>
      </c>
      <c r="D150" s="274">
        <f>E150</f>
        <v>0</v>
      </c>
      <c r="E150" s="277"/>
      <c r="F150" s="276" t="s">
        <v>533</v>
      </c>
    </row>
    <row r="151" spans="1:6" ht="12.75">
      <c r="A151" s="271">
        <v>4722</v>
      </c>
      <c r="B151" s="297" t="s">
        <v>320</v>
      </c>
      <c r="C151" s="371">
        <v>4822</v>
      </c>
      <c r="D151" s="274"/>
      <c r="E151" s="277"/>
      <c r="F151" s="276" t="s">
        <v>533</v>
      </c>
    </row>
    <row r="152" spans="1:6" ht="12.75">
      <c r="A152" s="271">
        <v>4723</v>
      </c>
      <c r="B152" s="297" t="s">
        <v>451</v>
      </c>
      <c r="C152" s="94" t="s">
        <v>449</v>
      </c>
      <c r="D152" s="274">
        <f>E152</f>
        <v>5572</v>
      </c>
      <c r="E152" s="277">
        <f>'[4]Բյուջե-2022'!$AT$44</f>
        <v>5572</v>
      </c>
      <c r="F152" s="276" t="s">
        <v>533</v>
      </c>
    </row>
    <row r="153" spans="1:6" ht="24.75" thickBot="1">
      <c r="A153" s="281">
        <v>4724</v>
      </c>
      <c r="B153" s="299" t="s">
        <v>452</v>
      </c>
      <c r="C153" s="103" t="s">
        <v>450</v>
      </c>
      <c r="D153" s="284"/>
      <c r="E153" s="285"/>
      <c r="F153" s="290" t="s">
        <v>533</v>
      </c>
    </row>
    <row r="154" spans="1:6" ht="24.75" thickBot="1">
      <c r="A154" s="266">
        <v>4730</v>
      </c>
      <c r="B154" s="301" t="s">
        <v>1059</v>
      </c>
      <c r="C154" s="268" t="s">
        <v>524</v>
      </c>
      <c r="D154" s="269"/>
      <c r="E154" s="270"/>
      <c r="F154" s="265" t="s">
        <v>533</v>
      </c>
    </row>
    <row r="155" spans="1:6" ht="13.5" thickBot="1">
      <c r="A155" s="266"/>
      <c r="B155" s="252" t="s">
        <v>259</v>
      </c>
      <c r="C155" s="268"/>
      <c r="D155" s="269"/>
      <c r="E155" s="270"/>
      <c r="F155" s="265"/>
    </row>
    <row r="156" spans="1:6" ht="24">
      <c r="A156" s="271">
        <v>4731</v>
      </c>
      <c r="B156" s="319" t="s">
        <v>1060</v>
      </c>
      <c r="C156" s="94" t="s">
        <v>453</v>
      </c>
      <c r="D156" s="274"/>
      <c r="E156" s="277"/>
      <c r="F156" s="276" t="s">
        <v>533</v>
      </c>
    </row>
    <row r="157" spans="1:6" ht="47.25" thickBot="1">
      <c r="A157" s="271">
        <v>4740</v>
      </c>
      <c r="B157" s="372" t="s">
        <v>1061</v>
      </c>
      <c r="C157" s="279" t="s">
        <v>524</v>
      </c>
      <c r="D157" s="274"/>
      <c r="E157" s="277"/>
      <c r="F157" s="276" t="s">
        <v>533</v>
      </c>
    </row>
    <row r="158" spans="1:6" ht="13.5" thickBot="1">
      <c r="A158" s="266"/>
      <c r="B158" s="252" t="s">
        <v>259</v>
      </c>
      <c r="C158" s="268"/>
      <c r="D158" s="269"/>
      <c r="E158" s="270"/>
      <c r="F158" s="265"/>
    </row>
    <row r="159" spans="1:6" ht="27.75" customHeight="1">
      <c r="A159" s="271">
        <v>4741</v>
      </c>
      <c r="B159" s="297" t="s">
        <v>321</v>
      </c>
      <c r="C159" s="94" t="s">
        <v>454</v>
      </c>
      <c r="D159" s="274"/>
      <c r="E159" s="277"/>
      <c r="F159" s="276" t="s">
        <v>533</v>
      </c>
    </row>
    <row r="160" spans="1:6" ht="27" customHeight="1" thickBot="1">
      <c r="A160" s="281">
        <v>4742</v>
      </c>
      <c r="B160" s="299" t="s">
        <v>457</v>
      </c>
      <c r="C160" s="103" t="s">
        <v>455</v>
      </c>
      <c r="D160" s="284"/>
      <c r="E160" s="285"/>
      <c r="F160" s="290" t="s">
        <v>533</v>
      </c>
    </row>
    <row r="161" spans="1:6" ht="39.75" customHeight="1" thickBot="1">
      <c r="A161" s="266">
        <v>4750</v>
      </c>
      <c r="B161" s="301" t="s">
        <v>1062</v>
      </c>
      <c r="C161" s="268" t="s">
        <v>524</v>
      </c>
      <c r="D161" s="269"/>
      <c r="E161" s="270"/>
      <c r="F161" s="265" t="s">
        <v>533</v>
      </c>
    </row>
    <row r="162" spans="1:6" ht="13.5" thickBot="1">
      <c r="A162" s="266"/>
      <c r="B162" s="252" t="s">
        <v>259</v>
      </c>
      <c r="C162" s="268"/>
      <c r="D162" s="269"/>
      <c r="E162" s="270"/>
      <c r="F162" s="265"/>
    </row>
    <row r="163" spans="1:6" ht="39.75" customHeight="1" thickBot="1">
      <c r="A163" s="281">
        <v>4751</v>
      </c>
      <c r="B163" s="299" t="s">
        <v>458</v>
      </c>
      <c r="C163" s="103" t="s">
        <v>459</v>
      </c>
      <c r="D163" s="284"/>
      <c r="E163" s="285"/>
      <c r="F163" s="290" t="s">
        <v>533</v>
      </c>
    </row>
    <row r="164" spans="1:6" ht="12.75" customHeight="1" thickBot="1">
      <c r="A164" s="266">
        <v>4760</v>
      </c>
      <c r="B164" s="373" t="s">
        <v>1063</v>
      </c>
      <c r="C164" s="268" t="s">
        <v>524</v>
      </c>
      <c r="D164" s="269"/>
      <c r="E164" s="270"/>
      <c r="F164" s="265" t="s">
        <v>533</v>
      </c>
    </row>
    <row r="165" spans="1:6" ht="13.5" thickBot="1">
      <c r="A165" s="266"/>
      <c r="B165" s="252" t="s">
        <v>259</v>
      </c>
      <c r="C165" s="268"/>
      <c r="D165" s="269"/>
      <c r="E165" s="270"/>
      <c r="F165" s="265"/>
    </row>
    <row r="166" spans="1:6" ht="17.25" customHeight="1">
      <c r="A166" s="271">
        <v>4761</v>
      </c>
      <c r="B166" s="297" t="s">
        <v>461</v>
      </c>
      <c r="C166" s="94" t="s">
        <v>460</v>
      </c>
      <c r="D166" s="274"/>
      <c r="E166" s="277"/>
      <c r="F166" s="276" t="s">
        <v>533</v>
      </c>
    </row>
    <row r="167" spans="1:6" ht="13.5" customHeight="1" thickBot="1">
      <c r="A167" s="374">
        <v>4770</v>
      </c>
      <c r="B167" s="302" t="s">
        <v>1064</v>
      </c>
      <c r="C167" s="279" t="s">
        <v>524</v>
      </c>
      <c r="D167" s="375">
        <f>E167+F167</f>
        <v>21095.495</v>
      </c>
      <c r="E167" s="376">
        <f>E169</f>
        <v>16580.795</v>
      </c>
      <c r="F167" s="276">
        <f>F169</f>
        <v>4514.7</v>
      </c>
    </row>
    <row r="168" spans="1:6" ht="13.5" thickBot="1">
      <c r="A168" s="266"/>
      <c r="B168" s="252" t="s">
        <v>259</v>
      </c>
      <c r="C168" s="268"/>
      <c r="D168" s="309"/>
      <c r="E168" s="293"/>
      <c r="F168" s="265"/>
    </row>
    <row r="169" spans="1:6" ht="12.75">
      <c r="A169" s="374">
        <v>4771</v>
      </c>
      <c r="B169" s="297" t="s">
        <v>466</v>
      </c>
      <c r="C169" s="94" t="s">
        <v>462</v>
      </c>
      <c r="D169" s="310">
        <f>E169+F169</f>
        <v>21095.495</v>
      </c>
      <c r="E169" s="275">
        <f>'[4]Բյուջե-2022'!$AV$43</f>
        <v>16580.795</v>
      </c>
      <c r="F169" s="276">
        <f>'[4]Բյուջե-2022'!$AW$43</f>
        <v>4514.7</v>
      </c>
    </row>
    <row r="170" spans="1:6" ht="36.75" thickBot="1">
      <c r="A170" s="377">
        <v>4772</v>
      </c>
      <c r="B170" s="378" t="s">
        <v>293</v>
      </c>
      <c r="C170" s="268" t="s">
        <v>524</v>
      </c>
      <c r="D170" s="379"/>
      <c r="E170" s="380"/>
      <c r="F170" s="316"/>
    </row>
    <row r="171" spans="1:6" s="242" customFormat="1" ht="56.25" customHeight="1" thickBot="1">
      <c r="A171" s="262">
        <v>5000</v>
      </c>
      <c r="B171" s="381" t="s">
        <v>1065</v>
      </c>
      <c r="C171" s="264" t="s">
        <v>524</v>
      </c>
      <c r="D171" s="382">
        <f>F171</f>
        <v>209997.86800000002</v>
      </c>
      <c r="E171" s="383" t="s">
        <v>533</v>
      </c>
      <c r="F171" s="384">
        <f>F173+F191+F197+F200</f>
        <v>209997.86800000002</v>
      </c>
    </row>
    <row r="172" spans="1:6" ht="13.5" thickBot="1">
      <c r="A172" s="251"/>
      <c r="B172" s="252" t="s">
        <v>260</v>
      </c>
      <c r="C172" s="253"/>
      <c r="D172" s="307"/>
      <c r="E172" s="308"/>
      <c r="F172" s="385"/>
    </row>
    <row r="173" spans="1:6" ht="23.25" thickBot="1">
      <c r="A173" s="266">
        <v>5100</v>
      </c>
      <c r="B173" s="386" t="s">
        <v>1066</v>
      </c>
      <c r="C173" s="268" t="s">
        <v>524</v>
      </c>
      <c r="D173" s="387">
        <f>F173</f>
        <v>209997.86800000002</v>
      </c>
      <c r="E173" s="388" t="s">
        <v>533</v>
      </c>
      <c r="F173" s="384">
        <f>F175+F180+F185</f>
        <v>209997.86800000002</v>
      </c>
    </row>
    <row r="174" spans="1:6" ht="13.5" thickBot="1">
      <c r="A174" s="389"/>
      <c r="B174" s="333" t="s">
        <v>260</v>
      </c>
      <c r="C174" s="390"/>
      <c r="D174" s="391"/>
      <c r="E174" s="392"/>
      <c r="F174" s="393"/>
    </row>
    <row r="175" spans="1:6" ht="14.25" customHeight="1" thickBot="1">
      <c r="A175" s="266">
        <v>5110</v>
      </c>
      <c r="B175" s="301" t="s">
        <v>1067</v>
      </c>
      <c r="C175" s="268" t="s">
        <v>524</v>
      </c>
      <c r="D175" s="309">
        <f>F175</f>
        <v>150968.86800000002</v>
      </c>
      <c r="E175" s="383" t="s">
        <v>533</v>
      </c>
      <c r="F175" s="394">
        <f>F177+F179</f>
        <v>150968.86800000002</v>
      </c>
    </row>
    <row r="176" spans="1:6" ht="12.75">
      <c r="A176" s="266"/>
      <c r="B176" s="395" t="s">
        <v>259</v>
      </c>
      <c r="C176" s="268"/>
      <c r="D176" s="309"/>
      <c r="E176" s="293"/>
      <c r="F176" s="396"/>
    </row>
    <row r="177" spans="1:6" ht="12.75">
      <c r="A177" s="271">
        <v>5111</v>
      </c>
      <c r="B177" s="386" t="s">
        <v>283</v>
      </c>
      <c r="C177" s="397" t="s">
        <v>463</v>
      </c>
      <c r="D177" s="310">
        <f>F177</f>
        <v>32236</v>
      </c>
      <c r="E177" s="398" t="s">
        <v>533</v>
      </c>
      <c r="F177" s="399">
        <f>'[4]Բյուջե-2022'!$AX$44</f>
        <v>32236</v>
      </c>
    </row>
    <row r="178" spans="1:6" ht="20.25" customHeight="1">
      <c r="A178" s="271">
        <v>5112</v>
      </c>
      <c r="B178" s="297" t="s">
        <v>284</v>
      </c>
      <c r="C178" s="397" t="s">
        <v>464</v>
      </c>
      <c r="D178" s="310">
        <f>F178</f>
        <v>0</v>
      </c>
      <c r="E178" s="398" t="s">
        <v>533</v>
      </c>
      <c r="F178" s="399"/>
    </row>
    <row r="179" spans="1:6" ht="26.25" customHeight="1" thickBot="1">
      <c r="A179" s="271">
        <v>5113</v>
      </c>
      <c r="B179" s="297" t="s">
        <v>285</v>
      </c>
      <c r="C179" s="397" t="s">
        <v>465</v>
      </c>
      <c r="D179" s="310">
        <f>F179</f>
        <v>118732.868</v>
      </c>
      <c r="E179" s="398" t="s">
        <v>533</v>
      </c>
      <c r="F179" s="399">
        <f>'[4]Բյուջե-2022'!$BC$44</f>
        <v>118732.868</v>
      </c>
    </row>
    <row r="180" spans="1:6" ht="11.25" customHeight="1" thickBot="1">
      <c r="A180" s="271">
        <v>5120</v>
      </c>
      <c r="B180" s="302" t="s">
        <v>1068</v>
      </c>
      <c r="C180" s="279" t="s">
        <v>524</v>
      </c>
      <c r="D180" s="310">
        <f>F180</f>
        <v>30930</v>
      </c>
      <c r="E180" s="383" t="s">
        <v>533</v>
      </c>
      <c r="F180" s="399">
        <f>F184+F182+F183</f>
        <v>30930</v>
      </c>
    </row>
    <row r="181" spans="1:6" ht="12.75">
      <c r="A181" s="266"/>
      <c r="B181" s="400" t="s">
        <v>259</v>
      </c>
      <c r="C181" s="268"/>
      <c r="D181" s="309"/>
      <c r="E181" s="293"/>
      <c r="F181" s="396"/>
    </row>
    <row r="182" spans="1:6" ht="12.75">
      <c r="A182" s="271">
        <v>5121</v>
      </c>
      <c r="B182" s="297" t="s">
        <v>280</v>
      </c>
      <c r="C182" s="397" t="s">
        <v>467</v>
      </c>
      <c r="D182" s="310"/>
      <c r="E182" s="398" t="s">
        <v>533</v>
      </c>
      <c r="F182" s="399"/>
    </row>
    <row r="183" spans="1:6" ht="12.75">
      <c r="A183" s="271">
        <v>5122</v>
      </c>
      <c r="B183" s="297" t="s">
        <v>281</v>
      </c>
      <c r="C183" s="397" t="s">
        <v>468</v>
      </c>
      <c r="D183" s="310">
        <f>F183</f>
        <v>8730</v>
      </c>
      <c r="E183" s="398" t="s">
        <v>533</v>
      </c>
      <c r="F183" s="399">
        <f>'[4]Բյուջե-2022'!$BD$44</f>
        <v>8730</v>
      </c>
    </row>
    <row r="184" spans="1:6" ht="17.25" customHeight="1" thickBot="1">
      <c r="A184" s="271">
        <v>5123</v>
      </c>
      <c r="B184" s="297" t="s">
        <v>282</v>
      </c>
      <c r="C184" s="397" t="s">
        <v>469</v>
      </c>
      <c r="D184" s="310">
        <f>F184</f>
        <v>22200</v>
      </c>
      <c r="E184" s="398" t="s">
        <v>533</v>
      </c>
      <c r="F184" s="399">
        <f>'[4]Բյուջե-2022'!$AY$44</f>
        <v>22200</v>
      </c>
    </row>
    <row r="185" spans="1:6" ht="14.25" customHeight="1" thickBot="1">
      <c r="A185" s="271">
        <v>5130</v>
      </c>
      <c r="B185" s="302" t="s">
        <v>1069</v>
      </c>
      <c r="C185" s="279" t="s">
        <v>524</v>
      </c>
      <c r="D185" s="310">
        <f>F185</f>
        <v>28099</v>
      </c>
      <c r="E185" s="383" t="s">
        <v>533</v>
      </c>
      <c r="F185" s="399">
        <f>F187+F188+F190+F189</f>
        <v>28099</v>
      </c>
    </row>
    <row r="186" spans="1:6" ht="12.75">
      <c r="A186" s="266"/>
      <c r="B186" s="395" t="s">
        <v>259</v>
      </c>
      <c r="C186" s="268"/>
      <c r="D186" s="309"/>
      <c r="E186" s="293"/>
      <c r="F186" s="396"/>
    </row>
    <row r="187" spans="1:6" ht="17.25" customHeight="1">
      <c r="A187" s="271">
        <v>5131</v>
      </c>
      <c r="B187" s="386" t="s">
        <v>472</v>
      </c>
      <c r="C187" s="397" t="s">
        <v>470</v>
      </c>
      <c r="D187" s="310">
        <f>F187</f>
        <v>15049</v>
      </c>
      <c r="E187" s="398" t="s">
        <v>533</v>
      </c>
      <c r="F187" s="399">
        <f>'[4]Բյուջե-2022'!$BB$44</f>
        <v>15049</v>
      </c>
    </row>
    <row r="188" spans="1:6" ht="17.25" customHeight="1" thickBot="1">
      <c r="A188" s="271">
        <v>5132</v>
      </c>
      <c r="B188" s="297" t="s">
        <v>277</v>
      </c>
      <c r="C188" s="397" t="s">
        <v>471</v>
      </c>
      <c r="D188" s="310"/>
      <c r="E188" s="398" t="s">
        <v>533</v>
      </c>
      <c r="F188" s="399"/>
    </row>
    <row r="189" spans="1:6" ht="17.25" customHeight="1" thickBot="1">
      <c r="A189" s="271">
        <v>5133</v>
      </c>
      <c r="B189" s="297" t="s">
        <v>278</v>
      </c>
      <c r="C189" s="397" t="s">
        <v>478</v>
      </c>
      <c r="D189" s="274"/>
      <c r="E189" s="401" t="s">
        <v>533</v>
      </c>
      <c r="F189" s="402"/>
    </row>
    <row r="190" spans="1:6" ht="17.25" customHeight="1" thickBot="1">
      <c r="A190" s="271">
        <v>5134</v>
      </c>
      <c r="B190" s="297" t="s">
        <v>279</v>
      </c>
      <c r="C190" s="397" t="s">
        <v>479</v>
      </c>
      <c r="D190" s="310">
        <f>F190</f>
        <v>13050</v>
      </c>
      <c r="E190" s="401" t="s">
        <v>533</v>
      </c>
      <c r="F190" s="402">
        <f>'[4]Բյուջե-2022'!$BE$44</f>
        <v>13050</v>
      </c>
    </row>
    <row r="191" spans="1:6" ht="11.25" customHeight="1" thickBot="1">
      <c r="A191" s="271">
        <v>5200</v>
      </c>
      <c r="B191" s="302" t="s">
        <v>1070</v>
      </c>
      <c r="C191" s="279" t="s">
        <v>524</v>
      </c>
      <c r="D191" s="274"/>
      <c r="E191" s="403" t="s">
        <v>533</v>
      </c>
      <c r="F191" s="402"/>
    </row>
    <row r="192" spans="1:6" ht="12.75">
      <c r="A192" s="389"/>
      <c r="B192" s="333" t="s">
        <v>260</v>
      </c>
      <c r="C192" s="390"/>
      <c r="D192" s="404"/>
      <c r="E192" s="405"/>
      <c r="F192" s="406"/>
    </row>
    <row r="193" spans="1:6" ht="27" customHeight="1">
      <c r="A193" s="266">
        <v>5211</v>
      </c>
      <c r="B193" s="386" t="s">
        <v>294</v>
      </c>
      <c r="C193" s="407" t="s">
        <v>473</v>
      </c>
      <c r="D193" s="269"/>
      <c r="E193" s="408" t="s">
        <v>533</v>
      </c>
      <c r="F193" s="409"/>
    </row>
    <row r="194" spans="1:6" ht="17.25" customHeight="1">
      <c r="A194" s="271">
        <v>5221</v>
      </c>
      <c r="B194" s="297" t="s">
        <v>295</v>
      </c>
      <c r="C194" s="397" t="s">
        <v>474</v>
      </c>
      <c r="D194" s="274"/>
      <c r="E194" s="403" t="s">
        <v>533</v>
      </c>
      <c r="F194" s="224"/>
    </row>
    <row r="195" spans="1:6" ht="24.75" customHeight="1">
      <c r="A195" s="271">
        <v>5231</v>
      </c>
      <c r="B195" s="297" t="s">
        <v>296</v>
      </c>
      <c r="C195" s="397" t="s">
        <v>475</v>
      </c>
      <c r="D195" s="274"/>
      <c r="E195" s="403" t="s">
        <v>533</v>
      </c>
      <c r="F195" s="224"/>
    </row>
    <row r="196" spans="1:6" ht="17.25" customHeight="1">
      <c r="A196" s="271">
        <v>5241</v>
      </c>
      <c r="B196" s="297" t="s">
        <v>477</v>
      </c>
      <c r="C196" s="397" t="s">
        <v>476</v>
      </c>
      <c r="D196" s="274"/>
      <c r="E196" s="403" t="s">
        <v>533</v>
      </c>
      <c r="F196" s="224"/>
    </row>
    <row r="197" spans="1:6" ht="13.5" thickBot="1">
      <c r="A197" s="271">
        <v>5300</v>
      </c>
      <c r="B197" s="302" t="s">
        <v>1071</v>
      </c>
      <c r="C197" s="279" t="s">
        <v>524</v>
      </c>
      <c r="D197" s="274"/>
      <c r="E197" s="403" t="s">
        <v>533</v>
      </c>
      <c r="F197" s="224"/>
    </row>
    <row r="198" spans="1:6" ht="13.5" thickBot="1">
      <c r="A198" s="251"/>
      <c r="B198" s="252" t="s">
        <v>260</v>
      </c>
      <c r="C198" s="253"/>
      <c r="D198" s="254"/>
      <c r="E198" s="410"/>
      <c r="F198" s="256"/>
    </row>
    <row r="199" spans="1:6" ht="13.5" customHeight="1">
      <c r="A199" s="271">
        <v>5311</v>
      </c>
      <c r="B199" s="297" t="s">
        <v>322</v>
      </c>
      <c r="C199" s="397" t="s">
        <v>480</v>
      </c>
      <c r="D199" s="274"/>
      <c r="E199" s="403" t="s">
        <v>533</v>
      </c>
      <c r="F199" s="224"/>
    </row>
    <row r="200" spans="1:6" ht="23.25" thickBot="1">
      <c r="A200" s="271">
        <v>5400</v>
      </c>
      <c r="B200" s="302" t="s">
        <v>1072</v>
      </c>
      <c r="C200" s="279" t="s">
        <v>524</v>
      </c>
      <c r="D200" s="274"/>
      <c r="E200" s="403" t="s">
        <v>533</v>
      </c>
      <c r="F200" s="224"/>
    </row>
    <row r="201" spans="1:6" ht="13.5" thickBot="1">
      <c r="A201" s="251"/>
      <c r="B201" s="252" t="s">
        <v>260</v>
      </c>
      <c r="C201" s="253"/>
      <c r="D201" s="254"/>
      <c r="E201" s="410"/>
      <c r="F201" s="256"/>
    </row>
    <row r="202" spans="1:6" ht="12.75">
      <c r="A202" s="271">
        <v>5411</v>
      </c>
      <c r="B202" s="297" t="s">
        <v>323</v>
      </c>
      <c r="C202" s="397" t="s">
        <v>481</v>
      </c>
      <c r="D202" s="274"/>
      <c r="E202" s="403" t="s">
        <v>533</v>
      </c>
      <c r="F202" s="224"/>
    </row>
    <row r="203" spans="1:6" ht="12.75">
      <c r="A203" s="271">
        <v>5421</v>
      </c>
      <c r="B203" s="297" t="s">
        <v>324</v>
      </c>
      <c r="C203" s="397" t="s">
        <v>482</v>
      </c>
      <c r="D203" s="274"/>
      <c r="E203" s="403" t="s">
        <v>533</v>
      </c>
      <c r="F203" s="224"/>
    </row>
    <row r="204" spans="1:6" ht="12.75">
      <c r="A204" s="271">
        <v>5431</v>
      </c>
      <c r="B204" s="297" t="s">
        <v>484</v>
      </c>
      <c r="C204" s="397" t="s">
        <v>483</v>
      </c>
      <c r="D204" s="274"/>
      <c r="E204" s="403" t="s">
        <v>533</v>
      </c>
      <c r="F204" s="224"/>
    </row>
    <row r="205" spans="1:6" ht="13.5" thickBot="1">
      <c r="A205" s="281">
        <v>5441</v>
      </c>
      <c r="B205" s="411" t="s">
        <v>408</v>
      </c>
      <c r="C205" s="412" t="s">
        <v>485</v>
      </c>
      <c r="D205" s="284"/>
      <c r="E205" s="413" t="s">
        <v>533</v>
      </c>
      <c r="F205" s="414"/>
    </row>
    <row r="206" spans="1:6" s="421" customFormat="1" ht="59.25" customHeight="1">
      <c r="A206" s="415" t="s">
        <v>154</v>
      </c>
      <c r="B206" s="416" t="s">
        <v>1073</v>
      </c>
      <c r="C206" s="417" t="s">
        <v>524</v>
      </c>
      <c r="D206" s="418">
        <f>F206</f>
        <v>-95222</v>
      </c>
      <c r="E206" s="419" t="s">
        <v>523</v>
      </c>
      <c r="F206" s="420">
        <f>F208+F213+F221+F224</f>
        <v>-95222</v>
      </c>
    </row>
    <row r="207" spans="1:6" s="421" customFormat="1" ht="12.75">
      <c r="A207" s="415"/>
      <c r="B207" s="422" t="s">
        <v>258</v>
      </c>
      <c r="C207" s="417"/>
      <c r="D207" s="423"/>
      <c r="E207" s="419"/>
      <c r="F207" s="424"/>
    </row>
    <row r="208" spans="1:6" ht="28.5">
      <c r="A208" s="425" t="s">
        <v>155</v>
      </c>
      <c r="B208" s="426" t="s">
        <v>1074</v>
      </c>
      <c r="C208" s="427" t="s">
        <v>524</v>
      </c>
      <c r="D208" s="310">
        <f>F208</f>
        <v>0</v>
      </c>
      <c r="E208" s="376" t="s">
        <v>523</v>
      </c>
      <c r="F208" s="399">
        <f>F210</f>
        <v>0</v>
      </c>
    </row>
    <row r="209" spans="1:6" ht="12.75">
      <c r="A209" s="425"/>
      <c r="B209" s="422" t="s">
        <v>258</v>
      </c>
      <c r="C209" s="427"/>
      <c r="D209" s="310"/>
      <c r="E209" s="376"/>
      <c r="F209" s="399"/>
    </row>
    <row r="210" spans="1:6" ht="25.5">
      <c r="A210" s="425" t="s">
        <v>156</v>
      </c>
      <c r="B210" s="428" t="s">
        <v>331</v>
      </c>
      <c r="C210" s="429" t="s">
        <v>325</v>
      </c>
      <c r="D210" s="310">
        <f>F210</f>
        <v>0</v>
      </c>
      <c r="E210" s="376" t="s">
        <v>523</v>
      </c>
      <c r="F210" s="399">
        <v>0</v>
      </c>
    </row>
    <row r="211" spans="1:6" s="432" customFormat="1" ht="25.5">
      <c r="A211" s="425" t="s">
        <v>157</v>
      </c>
      <c r="B211" s="428" t="s">
        <v>330</v>
      </c>
      <c r="C211" s="429" t="s">
        <v>326</v>
      </c>
      <c r="D211" s="430"/>
      <c r="E211" s="376" t="s">
        <v>523</v>
      </c>
      <c r="F211" s="431"/>
    </row>
    <row r="212" spans="1:10" ht="13.5" customHeight="1">
      <c r="A212" s="433" t="s">
        <v>158</v>
      </c>
      <c r="B212" s="428" t="s">
        <v>333</v>
      </c>
      <c r="C212" s="429" t="s">
        <v>327</v>
      </c>
      <c r="D212" s="310"/>
      <c r="E212" s="376" t="s">
        <v>523</v>
      </c>
      <c r="F212" s="399"/>
      <c r="G212" s="240"/>
      <c r="H212" s="240"/>
      <c r="I212" s="240"/>
      <c r="J212" s="240"/>
    </row>
    <row r="213" spans="1:10" ht="31.5" customHeight="1">
      <c r="A213" s="433" t="s">
        <v>159</v>
      </c>
      <c r="B213" s="426" t="s">
        <v>1075</v>
      </c>
      <c r="C213" s="427" t="s">
        <v>524</v>
      </c>
      <c r="D213" s="310"/>
      <c r="E213" s="376" t="s">
        <v>523</v>
      </c>
      <c r="F213" s="399"/>
      <c r="G213" s="240"/>
      <c r="H213" s="240"/>
      <c r="I213" s="240"/>
      <c r="J213" s="240"/>
    </row>
    <row r="214" spans="1:10" ht="12.75">
      <c r="A214" s="433"/>
      <c r="B214" s="422" t="s">
        <v>258</v>
      </c>
      <c r="C214" s="427"/>
      <c r="D214" s="310"/>
      <c r="E214" s="376"/>
      <c r="F214" s="399"/>
      <c r="G214" s="240"/>
      <c r="H214" s="240"/>
      <c r="I214" s="240"/>
      <c r="J214" s="240"/>
    </row>
    <row r="215" spans="1:10" ht="29.25" customHeight="1">
      <c r="A215" s="433" t="s">
        <v>160</v>
      </c>
      <c r="B215" s="428" t="s">
        <v>316</v>
      </c>
      <c r="C215" s="434" t="s">
        <v>334</v>
      </c>
      <c r="D215" s="310"/>
      <c r="E215" s="376" t="s">
        <v>523</v>
      </c>
      <c r="F215" s="399"/>
      <c r="G215" s="240"/>
      <c r="H215" s="240"/>
      <c r="I215" s="240"/>
      <c r="J215" s="240"/>
    </row>
    <row r="216" spans="1:10" ht="25.5">
      <c r="A216" s="433" t="s">
        <v>161</v>
      </c>
      <c r="B216" s="428" t="s">
        <v>1076</v>
      </c>
      <c r="C216" s="427" t="s">
        <v>524</v>
      </c>
      <c r="D216" s="310"/>
      <c r="E216" s="376" t="s">
        <v>523</v>
      </c>
      <c r="F216" s="399"/>
      <c r="G216" s="240"/>
      <c r="H216" s="240"/>
      <c r="I216" s="240"/>
      <c r="J216" s="240"/>
    </row>
    <row r="217" spans="1:10" ht="12.75">
      <c r="A217" s="433"/>
      <c r="B217" s="422" t="s">
        <v>259</v>
      </c>
      <c r="C217" s="427"/>
      <c r="D217" s="310"/>
      <c r="E217" s="275"/>
      <c r="F217" s="399"/>
      <c r="G217" s="240"/>
      <c r="H217" s="240"/>
      <c r="I217" s="240"/>
      <c r="J217" s="240"/>
    </row>
    <row r="218" spans="1:10" ht="12.75">
      <c r="A218" s="433" t="s">
        <v>162</v>
      </c>
      <c r="B218" s="422" t="s">
        <v>313</v>
      </c>
      <c r="C218" s="429" t="s">
        <v>338</v>
      </c>
      <c r="D218" s="310"/>
      <c r="E218" s="376" t="s">
        <v>523</v>
      </c>
      <c r="F218" s="399"/>
      <c r="G218" s="240"/>
      <c r="H218" s="240"/>
      <c r="I218" s="240"/>
      <c r="J218" s="240"/>
    </row>
    <row r="219" spans="1:10" ht="25.5">
      <c r="A219" s="435" t="s">
        <v>163</v>
      </c>
      <c r="B219" s="422" t="s">
        <v>312</v>
      </c>
      <c r="C219" s="434" t="s">
        <v>339</v>
      </c>
      <c r="D219" s="310"/>
      <c r="E219" s="376" t="s">
        <v>523</v>
      </c>
      <c r="F219" s="399"/>
      <c r="G219" s="240"/>
      <c r="H219" s="240"/>
      <c r="I219" s="240"/>
      <c r="J219" s="240"/>
    </row>
    <row r="220" spans="1:10" ht="25.5">
      <c r="A220" s="433" t="s">
        <v>164</v>
      </c>
      <c r="B220" s="436" t="s">
        <v>311</v>
      </c>
      <c r="C220" s="434" t="s">
        <v>340</v>
      </c>
      <c r="D220" s="310"/>
      <c r="E220" s="376" t="s">
        <v>523</v>
      </c>
      <c r="F220" s="399"/>
      <c r="G220" s="240"/>
      <c r="H220" s="240"/>
      <c r="I220" s="240"/>
      <c r="J220" s="240"/>
    </row>
    <row r="221" spans="1:6" ht="28.5">
      <c r="A221" s="433" t="s">
        <v>165</v>
      </c>
      <c r="B221" s="426" t="s">
        <v>1077</v>
      </c>
      <c r="C221" s="427" t="s">
        <v>524</v>
      </c>
      <c r="D221" s="310"/>
      <c r="E221" s="376" t="s">
        <v>523</v>
      </c>
      <c r="F221" s="399"/>
    </row>
    <row r="222" spans="1:6" ht="12.75">
      <c r="A222" s="433"/>
      <c r="B222" s="422" t="s">
        <v>258</v>
      </c>
      <c r="C222" s="427"/>
      <c r="D222" s="310"/>
      <c r="E222" s="376"/>
      <c r="F222" s="399"/>
    </row>
    <row r="223" spans="1:6" ht="25.5">
      <c r="A223" s="435" t="s">
        <v>166</v>
      </c>
      <c r="B223" s="428" t="s">
        <v>314</v>
      </c>
      <c r="C223" s="437" t="s">
        <v>342</v>
      </c>
      <c r="D223" s="310"/>
      <c r="E223" s="376" t="s">
        <v>523</v>
      </c>
      <c r="F223" s="399"/>
    </row>
    <row r="224" spans="1:6" ht="42.75">
      <c r="A224" s="433" t="s">
        <v>167</v>
      </c>
      <c r="B224" s="426" t="s">
        <v>1078</v>
      </c>
      <c r="C224" s="427" t="s">
        <v>524</v>
      </c>
      <c r="D224" s="310">
        <f>F224</f>
        <v>-95222</v>
      </c>
      <c r="E224" s="376" t="s">
        <v>523</v>
      </c>
      <c r="F224" s="399">
        <f>F226</f>
        <v>-95222</v>
      </c>
    </row>
    <row r="225" spans="1:6" ht="12.75">
      <c r="A225" s="433"/>
      <c r="B225" s="422" t="s">
        <v>258</v>
      </c>
      <c r="C225" s="427"/>
      <c r="D225" s="310"/>
      <c r="E225" s="376"/>
      <c r="F225" s="399"/>
    </row>
    <row r="226" spans="1:6" ht="12.75">
      <c r="A226" s="433" t="s">
        <v>168</v>
      </c>
      <c r="B226" s="428" t="s">
        <v>343</v>
      </c>
      <c r="C226" s="429" t="s">
        <v>348</v>
      </c>
      <c r="D226" s="310">
        <f>F226</f>
        <v>-95222</v>
      </c>
      <c r="E226" s="376" t="s">
        <v>523</v>
      </c>
      <c r="F226" s="399">
        <f>F227</f>
        <v>-95222</v>
      </c>
    </row>
    <row r="227" spans="1:6" ht="15.75" customHeight="1">
      <c r="A227" s="435" t="s">
        <v>172</v>
      </c>
      <c r="B227" s="428" t="s">
        <v>344</v>
      </c>
      <c r="C227" s="437" t="s">
        <v>349</v>
      </c>
      <c r="D227" s="310">
        <f>F227</f>
        <v>-95222</v>
      </c>
      <c r="E227" s="376" t="s">
        <v>523</v>
      </c>
      <c r="F227" s="399">
        <f>-'[4]Ekamutner'!$F$106</f>
        <v>-95222</v>
      </c>
    </row>
    <row r="228" spans="1:6" ht="25.5">
      <c r="A228" s="433" t="s">
        <v>173</v>
      </c>
      <c r="B228" s="428" t="s">
        <v>345</v>
      </c>
      <c r="C228" s="434" t="s">
        <v>350</v>
      </c>
      <c r="D228" s="310"/>
      <c r="E228" s="376" t="s">
        <v>523</v>
      </c>
      <c r="F228" s="399"/>
    </row>
    <row r="229" spans="1:6" ht="26.25" thickBot="1">
      <c r="A229" s="438" t="s">
        <v>174</v>
      </c>
      <c r="B229" s="439" t="s">
        <v>315</v>
      </c>
      <c r="C229" s="440" t="s">
        <v>351</v>
      </c>
      <c r="D229" s="303"/>
      <c r="E229" s="441" t="s">
        <v>523</v>
      </c>
      <c r="F229" s="442"/>
    </row>
    <row r="230" spans="1:6" s="240" customFormat="1" ht="12.75">
      <c r="A230" s="443"/>
      <c r="B230" s="444"/>
      <c r="C230" s="445"/>
      <c r="F230" s="446"/>
    </row>
    <row r="231" spans="1:6" s="240" customFormat="1" ht="12.75">
      <c r="A231" s="443"/>
      <c r="B231" s="447"/>
      <c r="C231" s="448"/>
      <c r="E231" s="449"/>
      <c r="F231" s="446"/>
    </row>
    <row r="232" spans="1:6" s="240" customFormat="1" ht="12.75">
      <c r="A232" s="443"/>
      <c r="B232" s="450"/>
      <c r="C232" s="448"/>
      <c r="E232" s="451"/>
      <c r="F232" s="446"/>
    </row>
    <row r="233" spans="1:6" s="240" customFormat="1" ht="12.75">
      <c r="A233" s="443"/>
      <c r="B233" s="452"/>
      <c r="C233" s="453"/>
      <c r="F233" s="446"/>
    </row>
    <row r="234" spans="1:6" s="240" customFormat="1" ht="12.75">
      <c r="A234" s="443"/>
      <c r="B234" s="447"/>
      <c r="C234" s="448"/>
      <c r="F234" s="446"/>
    </row>
    <row r="235" spans="1:6" s="240" customFormat="1" ht="12.75">
      <c r="A235" s="443"/>
      <c r="B235" s="454"/>
      <c r="C235" s="448"/>
      <c r="F235" s="446"/>
    </row>
    <row r="236" spans="1:6" s="240" customFormat="1" ht="12.75">
      <c r="A236" s="443"/>
      <c r="B236" s="454"/>
      <c r="C236" s="448"/>
      <c r="F236" s="446"/>
    </row>
    <row r="237" spans="1:6" s="240" customFormat="1" ht="12.75">
      <c r="A237" s="443"/>
      <c r="B237" s="454"/>
      <c r="C237" s="448"/>
      <c r="F237" s="446"/>
    </row>
    <row r="238" spans="1:6" s="240" customFormat="1" ht="12.75">
      <c r="A238" s="443"/>
      <c r="B238" s="454"/>
      <c r="C238" s="448"/>
      <c r="F238" s="446"/>
    </row>
    <row r="239" spans="1:6" s="240" customFormat="1" ht="12.75">
      <c r="A239" s="443"/>
      <c r="B239" s="452"/>
      <c r="C239" s="453"/>
      <c r="F239" s="446"/>
    </row>
    <row r="240" spans="1:6" s="240" customFormat="1" ht="12.75">
      <c r="A240" s="443"/>
      <c r="B240" s="454"/>
      <c r="C240" s="448"/>
      <c r="F240" s="446"/>
    </row>
    <row r="241" spans="1:6" s="240" customFormat="1" ht="12.75">
      <c r="A241" s="443"/>
      <c r="B241" s="454"/>
      <c r="C241" s="448"/>
      <c r="F241" s="446"/>
    </row>
    <row r="242" spans="1:6" s="240" customFormat="1" ht="12.75">
      <c r="A242" s="443"/>
      <c r="B242" s="454"/>
      <c r="C242" s="448"/>
      <c r="F242" s="446"/>
    </row>
    <row r="243" spans="1:6" s="240" customFormat="1" ht="12.75">
      <c r="A243" s="443"/>
      <c r="B243" s="454"/>
      <c r="C243" s="448"/>
      <c r="F243" s="446"/>
    </row>
    <row r="244" spans="1:6" s="240" customFormat="1" ht="12.75">
      <c r="A244" s="443"/>
      <c r="B244" s="454"/>
      <c r="C244" s="448"/>
      <c r="F244" s="446"/>
    </row>
    <row r="245" spans="1:6" s="240" customFormat="1" ht="12.75">
      <c r="A245" s="443"/>
      <c r="B245" s="454"/>
      <c r="C245" s="448"/>
      <c r="F245" s="446"/>
    </row>
    <row r="246" spans="1:6" s="240" customFormat="1" ht="12.75">
      <c r="A246" s="443"/>
      <c r="B246" s="452"/>
      <c r="C246" s="453"/>
      <c r="F246" s="446"/>
    </row>
    <row r="247" spans="1:6" s="240" customFormat="1" ht="12.75">
      <c r="A247" s="443"/>
      <c r="B247" s="454"/>
      <c r="C247" s="448"/>
      <c r="F247" s="446"/>
    </row>
    <row r="248" spans="1:6" s="240" customFormat="1" ht="12.75">
      <c r="A248" s="443"/>
      <c r="B248" s="447"/>
      <c r="C248" s="448"/>
      <c r="F248" s="446"/>
    </row>
    <row r="249" spans="1:6" s="240" customFormat="1" ht="12.75">
      <c r="A249" s="443"/>
      <c r="B249" s="454"/>
      <c r="C249" s="448"/>
      <c r="F249" s="446"/>
    </row>
    <row r="250" spans="1:6" s="240" customFormat="1" ht="12.75">
      <c r="A250" s="443"/>
      <c r="B250" s="455"/>
      <c r="C250" s="448"/>
      <c r="F250" s="446"/>
    </row>
    <row r="251" spans="1:6" s="240" customFormat="1" ht="12.75">
      <c r="A251" s="443"/>
      <c r="B251" s="452"/>
      <c r="C251" s="453"/>
      <c r="F251" s="446"/>
    </row>
    <row r="252" spans="1:6" s="240" customFormat="1" ht="12.75">
      <c r="A252" s="443"/>
      <c r="B252" s="454"/>
      <c r="C252" s="448"/>
      <c r="F252" s="446"/>
    </row>
    <row r="253" spans="1:6" s="240" customFormat="1" ht="12.75">
      <c r="A253" s="443"/>
      <c r="B253" s="454"/>
      <c r="C253" s="448"/>
      <c r="F253" s="446"/>
    </row>
    <row r="254" spans="1:6" s="240" customFormat="1" ht="12.75">
      <c r="A254" s="443"/>
      <c r="B254" s="452"/>
      <c r="C254" s="453"/>
      <c r="F254" s="446"/>
    </row>
    <row r="255" spans="1:6" s="240" customFormat="1" ht="12.75">
      <c r="A255" s="443"/>
      <c r="B255" s="454"/>
      <c r="C255" s="448"/>
      <c r="F255" s="446"/>
    </row>
    <row r="256" spans="1:6" s="240" customFormat="1" ht="12.75">
      <c r="A256" s="443"/>
      <c r="B256" s="454"/>
      <c r="C256" s="448"/>
      <c r="F256" s="446"/>
    </row>
    <row r="257" spans="1:6" s="240" customFormat="1" ht="12.75">
      <c r="A257" s="443"/>
      <c r="B257" s="455"/>
      <c r="C257" s="448"/>
      <c r="F257" s="446"/>
    </row>
    <row r="258" spans="1:6" s="240" customFormat="1" ht="12.75">
      <c r="A258" s="443"/>
      <c r="B258" s="452"/>
      <c r="C258" s="453"/>
      <c r="F258" s="446"/>
    </row>
    <row r="259" spans="1:6" s="240" customFormat="1" ht="12.75">
      <c r="A259" s="443"/>
      <c r="B259" s="454"/>
      <c r="C259" s="448"/>
      <c r="F259" s="446"/>
    </row>
    <row r="260" spans="1:6" s="240" customFormat="1" ht="12.75">
      <c r="A260" s="443"/>
      <c r="B260" s="454"/>
      <c r="C260" s="448"/>
      <c r="F260" s="446"/>
    </row>
    <row r="261" spans="1:6" s="240" customFormat="1" ht="12.75">
      <c r="A261" s="443"/>
      <c r="B261" s="452"/>
      <c r="C261" s="453"/>
      <c r="F261" s="446"/>
    </row>
    <row r="262" spans="1:6" s="240" customFormat="1" ht="12.75">
      <c r="A262" s="443"/>
      <c r="B262" s="454"/>
      <c r="C262" s="448"/>
      <c r="F262" s="446"/>
    </row>
    <row r="263" spans="1:6" s="240" customFormat="1" ht="12.75">
      <c r="A263" s="443"/>
      <c r="B263" s="454"/>
      <c r="C263" s="448"/>
      <c r="F263" s="446"/>
    </row>
    <row r="264" spans="1:6" s="240" customFormat="1" ht="12.75">
      <c r="A264" s="443"/>
      <c r="B264" s="454"/>
      <c r="C264" s="448"/>
      <c r="F264" s="446"/>
    </row>
    <row r="265" spans="1:6" s="240" customFormat="1" ht="12.75">
      <c r="A265" s="443"/>
      <c r="B265" s="454"/>
      <c r="C265" s="448"/>
      <c r="F265" s="446"/>
    </row>
    <row r="266" spans="1:6" s="240" customFormat="1" ht="12.75">
      <c r="A266" s="443"/>
      <c r="B266" s="454"/>
      <c r="C266" s="448"/>
      <c r="F266" s="446"/>
    </row>
    <row r="267" spans="1:6" s="240" customFormat="1" ht="12.75">
      <c r="A267" s="443"/>
      <c r="B267" s="452"/>
      <c r="C267" s="453"/>
      <c r="F267" s="446"/>
    </row>
    <row r="268" spans="1:6" s="240" customFormat="1" ht="12.75">
      <c r="A268" s="443"/>
      <c r="B268" s="454"/>
      <c r="C268" s="448"/>
      <c r="F268" s="446"/>
    </row>
    <row r="269" spans="1:6" s="240" customFormat="1" ht="12.75">
      <c r="A269" s="443"/>
      <c r="B269" s="454"/>
      <c r="C269" s="448"/>
      <c r="F269" s="446"/>
    </row>
    <row r="270" spans="1:6" s="240" customFormat="1" ht="12.75">
      <c r="A270" s="443"/>
      <c r="B270" s="454"/>
      <c r="C270" s="448"/>
      <c r="F270" s="446"/>
    </row>
    <row r="271" spans="1:6" s="240" customFormat="1" ht="12.75">
      <c r="A271" s="443"/>
      <c r="B271" s="447"/>
      <c r="C271" s="448"/>
      <c r="F271" s="446"/>
    </row>
    <row r="272" spans="1:6" s="240" customFormat="1" ht="12.75">
      <c r="A272" s="443"/>
      <c r="B272" s="447"/>
      <c r="C272" s="448"/>
      <c r="F272" s="446"/>
    </row>
    <row r="273" spans="1:6" s="240" customFormat="1" ht="12.75">
      <c r="A273" s="443"/>
      <c r="B273" s="447"/>
      <c r="C273" s="448"/>
      <c r="F273" s="446"/>
    </row>
    <row r="274" spans="1:6" s="240" customFormat="1" ht="12.75">
      <c r="A274" s="443"/>
      <c r="B274" s="447"/>
      <c r="C274" s="448"/>
      <c r="F274" s="446"/>
    </row>
    <row r="275" spans="1:6" s="240" customFormat="1" ht="12.75">
      <c r="A275" s="443"/>
      <c r="B275" s="447"/>
      <c r="C275" s="448"/>
      <c r="F275" s="446"/>
    </row>
    <row r="276" spans="1:6" s="240" customFormat="1" ht="12.75">
      <c r="A276" s="443"/>
      <c r="B276" s="454"/>
      <c r="C276" s="448"/>
      <c r="F276" s="446"/>
    </row>
    <row r="277" spans="1:6" s="240" customFormat="1" ht="12.75">
      <c r="A277" s="443"/>
      <c r="B277" s="454"/>
      <c r="C277" s="448"/>
      <c r="F277" s="446"/>
    </row>
    <row r="278" spans="1:6" s="240" customFormat="1" ht="12.75">
      <c r="A278" s="443"/>
      <c r="B278" s="454"/>
      <c r="C278" s="448"/>
      <c r="F278" s="446"/>
    </row>
    <row r="279" spans="1:6" s="240" customFormat="1" ht="12.75">
      <c r="A279" s="443"/>
      <c r="B279" s="450"/>
      <c r="C279" s="448"/>
      <c r="F279" s="446"/>
    </row>
    <row r="280" spans="1:6" s="240" customFormat="1" ht="12.75">
      <c r="A280" s="443"/>
      <c r="B280" s="447"/>
      <c r="C280" s="453"/>
      <c r="F280" s="446"/>
    </row>
    <row r="281" spans="1:6" s="240" customFormat="1" ht="65.25" customHeight="1">
      <c r="A281" s="443"/>
      <c r="B281" s="454"/>
      <c r="C281" s="448"/>
      <c r="F281" s="446"/>
    </row>
    <row r="282" spans="1:6" s="240" customFormat="1" ht="39.75" customHeight="1">
      <c r="A282" s="443"/>
      <c r="B282" s="454"/>
      <c r="C282" s="448"/>
      <c r="F282" s="446"/>
    </row>
    <row r="283" spans="1:6" s="240" customFormat="1" ht="12.75">
      <c r="A283" s="443"/>
      <c r="B283" s="454"/>
      <c r="C283" s="448"/>
      <c r="F283" s="446"/>
    </row>
    <row r="284" spans="1:6" s="240" customFormat="1" ht="12.75">
      <c r="A284" s="443"/>
      <c r="B284" s="454"/>
      <c r="C284" s="448"/>
      <c r="F284" s="446"/>
    </row>
    <row r="285" spans="1:6" s="240" customFormat="1" ht="12.75">
      <c r="A285" s="443"/>
      <c r="B285" s="454"/>
      <c r="C285" s="448"/>
      <c r="F285" s="446"/>
    </row>
    <row r="286" spans="1:6" s="240" customFormat="1" ht="12.75">
      <c r="A286" s="443"/>
      <c r="B286" s="454"/>
      <c r="C286" s="448"/>
      <c r="F286" s="446"/>
    </row>
    <row r="287" spans="1:6" s="240" customFormat="1" ht="12.75">
      <c r="A287" s="443"/>
      <c r="B287" s="454"/>
      <c r="C287" s="448"/>
      <c r="F287" s="446"/>
    </row>
    <row r="288" spans="1:6" s="240" customFormat="1" ht="12.75">
      <c r="A288" s="443"/>
      <c r="B288" s="454"/>
      <c r="C288" s="448"/>
      <c r="F288" s="446"/>
    </row>
    <row r="289" spans="1:6" s="240" customFormat="1" ht="12.75">
      <c r="A289" s="443"/>
      <c r="B289" s="454"/>
      <c r="C289" s="448"/>
      <c r="F289" s="446"/>
    </row>
    <row r="290" spans="1:6" s="240" customFormat="1" ht="12.75">
      <c r="A290" s="443"/>
      <c r="B290" s="454"/>
      <c r="C290" s="448"/>
      <c r="F290" s="446"/>
    </row>
    <row r="291" spans="1:6" s="240" customFormat="1" ht="12.75">
      <c r="A291" s="443"/>
      <c r="B291" s="454"/>
      <c r="C291" s="448"/>
      <c r="F291" s="446"/>
    </row>
    <row r="292" spans="1:6" s="240" customFormat="1" ht="12.75">
      <c r="A292" s="443"/>
      <c r="B292" s="454"/>
      <c r="C292" s="448"/>
      <c r="F292" s="446"/>
    </row>
    <row r="293" spans="1:6" s="240" customFormat="1" ht="12.75">
      <c r="A293" s="443"/>
      <c r="B293" s="454"/>
      <c r="C293" s="448"/>
      <c r="F293" s="446"/>
    </row>
    <row r="294" spans="1:6" s="240" customFormat="1" ht="12.75">
      <c r="A294" s="443"/>
      <c r="B294" s="456"/>
      <c r="C294" s="448"/>
      <c r="F294" s="446"/>
    </row>
    <row r="295" spans="1:6" s="240" customFormat="1" ht="12.75">
      <c r="A295" s="443"/>
      <c r="B295" s="454"/>
      <c r="C295" s="448"/>
      <c r="F295" s="446"/>
    </row>
    <row r="296" spans="1:6" s="240" customFormat="1" ht="12.75">
      <c r="A296" s="443"/>
      <c r="B296" s="457"/>
      <c r="C296" s="448"/>
      <c r="F296" s="446"/>
    </row>
    <row r="297" spans="1:6" s="240" customFormat="1" ht="12.75">
      <c r="A297" s="443"/>
      <c r="B297" s="457"/>
      <c r="C297" s="448"/>
      <c r="F297" s="446"/>
    </row>
    <row r="298" spans="1:6" s="240" customFormat="1" ht="12.75">
      <c r="A298" s="443"/>
      <c r="B298" s="457"/>
      <c r="C298" s="458"/>
      <c r="F298" s="446"/>
    </row>
    <row r="299" spans="1:6" s="240" customFormat="1" ht="12.75">
      <c r="A299" s="443"/>
      <c r="B299" s="457"/>
      <c r="C299" s="458"/>
      <c r="F299" s="446"/>
    </row>
    <row r="300" spans="1:6" s="240" customFormat="1" ht="12.75">
      <c r="A300" s="443"/>
      <c r="B300" s="459"/>
      <c r="C300" s="458"/>
      <c r="F300" s="446"/>
    </row>
    <row r="301" spans="1:6" s="240" customFormat="1" ht="12.75">
      <c r="A301" s="443"/>
      <c r="B301" s="454"/>
      <c r="C301" s="448"/>
      <c r="F301" s="446"/>
    </row>
    <row r="302" spans="1:6" s="240" customFormat="1" ht="12.75">
      <c r="A302" s="443"/>
      <c r="B302" s="454"/>
      <c r="C302" s="448"/>
      <c r="F302" s="446"/>
    </row>
    <row r="303" spans="1:6" s="240" customFormat="1" ht="12.75">
      <c r="A303" s="443"/>
      <c r="B303" s="454"/>
      <c r="C303" s="448"/>
      <c r="F303" s="446"/>
    </row>
    <row r="304" spans="1:6" s="240" customFormat="1" ht="12.75">
      <c r="A304" s="443"/>
      <c r="B304" s="454"/>
      <c r="C304" s="448"/>
      <c r="F304" s="446"/>
    </row>
    <row r="305" spans="1:6" s="240" customFormat="1" ht="12.75">
      <c r="A305" s="443"/>
      <c r="B305" s="460"/>
      <c r="C305" s="448"/>
      <c r="F305" s="446"/>
    </row>
    <row r="306" spans="1:6" s="240" customFormat="1" ht="12.75">
      <c r="A306" s="443"/>
      <c r="B306" s="460"/>
      <c r="C306" s="461"/>
      <c r="F306" s="446"/>
    </row>
    <row r="307" spans="1:6" s="240" customFormat="1" ht="12.75">
      <c r="A307" s="443"/>
      <c r="B307" s="462"/>
      <c r="C307" s="461"/>
      <c r="F307" s="446"/>
    </row>
    <row r="308" spans="1:6" s="240" customFormat="1" ht="12.75">
      <c r="A308" s="443"/>
      <c r="B308" s="460"/>
      <c r="C308" s="461"/>
      <c r="F308" s="446"/>
    </row>
    <row r="309" spans="1:6" s="240" customFormat="1" ht="12.75">
      <c r="A309" s="443"/>
      <c r="B309" s="460"/>
      <c r="C309" s="461"/>
      <c r="F309" s="446"/>
    </row>
    <row r="310" spans="1:6" s="240" customFormat="1" ht="12.75">
      <c r="A310" s="443"/>
      <c r="B310" s="460"/>
      <c r="C310" s="461"/>
      <c r="F310" s="446"/>
    </row>
    <row r="311" spans="1:6" s="240" customFormat="1" ht="12.75">
      <c r="A311" s="443"/>
      <c r="B311" s="460"/>
      <c r="C311" s="461"/>
      <c r="F311" s="446"/>
    </row>
    <row r="312" spans="1:6" s="240" customFormat="1" ht="12.75">
      <c r="A312" s="443"/>
      <c r="B312" s="460"/>
      <c r="C312" s="461"/>
      <c r="F312" s="446"/>
    </row>
    <row r="313" spans="1:6" s="240" customFormat="1" ht="12.75">
      <c r="A313" s="443"/>
      <c r="B313" s="460"/>
      <c r="C313" s="461"/>
      <c r="F313" s="446"/>
    </row>
    <row r="314" spans="1:6" s="240" customFormat="1" ht="12.75">
      <c r="A314" s="443"/>
      <c r="B314" s="460"/>
      <c r="C314" s="461"/>
      <c r="F314" s="446"/>
    </row>
    <row r="315" spans="1:6" s="240" customFormat="1" ht="12.75">
      <c r="A315" s="443"/>
      <c r="B315" s="460"/>
      <c r="C315" s="461"/>
      <c r="F315" s="446"/>
    </row>
    <row r="316" spans="1:6" s="240" customFormat="1" ht="12.75">
      <c r="A316" s="443"/>
      <c r="B316" s="460"/>
      <c r="C316" s="461"/>
      <c r="F316" s="446"/>
    </row>
    <row r="317" spans="1:6" s="240" customFormat="1" ht="12.75">
      <c r="A317" s="443"/>
      <c r="B317" s="460"/>
      <c r="C317" s="461"/>
      <c r="F317" s="446"/>
    </row>
    <row r="318" spans="1:6" s="240" customFormat="1" ht="12.75">
      <c r="A318" s="443"/>
      <c r="B318" s="460"/>
      <c r="C318" s="461"/>
      <c r="F318" s="446"/>
    </row>
    <row r="319" spans="1:6" s="240" customFormat="1" ht="12.75">
      <c r="A319" s="443"/>
      <c r="B319" s="460"/>
      <c r="C319" s="461"/>
      <c r="F319" s="446"/>
    </row>
    <row r="320" spans="1:6" s="240" customFormat="1" ht="12.75">
      <c r="A320" s="443"/>
      <c r="B320" s="460"/>
      <c r="C320" s="461"/>
      <c r="F320" s="446"/>
    </row>
    <row r="321" spans="1:6" s="240" customFormat="1" ht="12.75">
      <c r="A321" s="443"/>
      <c r="B321" s="460"/>
      <c r="C321" s="461"/>
      <c r="F321" s="446"/>
    </row>
    <row r="322" spans="1:6" s="240" customFormat="1" ht="12.75">
      <c r="A322" s="443"/>
      <c r="B322" s="460"/>
      <c r="C322" s="461"/>
      <c r="F322" s="446"/>
    </row>
    <row r="323" spans="1:6" s="240" customFormat="1" ht="12.75">
      <c r="A323" s="443"/>
      <c r="B323" s="460"/>
      <c r="C323" s="461"/>
      <c r="F323" s="446"/>
    </row>
    <row r="324" spans="1:6" s="240" customFormat="1" ht="12.75">
      <c r="A324" s="443"/>
      <c r="B324" s="460"/>
      <c r="C324" s="461"/>
      <c r="F324" s="446"/>
    </row>
    <row r="325" spans="1:6" s="240" customFormat="1" ht="12.75">
      <c r="A325" s="443"/>
      <c r="B325" s="460"/>
      <c r="C325" s="461"/>
      <c r="F325" s="446"/>
    </row>
    <row r="326" spans="1:6" s="240" customFormat="1" ht="12.75">
      <c r="A326" s="443"/>
      <c r="B326" s="460"/>
      <c r="C326" s="461"/>
      <c r="F326" s="446"/>
    </row>
    <row r="327" spans="1:6" s="240" customFormat="1" ht="12.75">
      <c r="A327" s="443"/>
      <c r="B327" s="460"/>
      <c r="C327" s="461"/>
      <c r="F327" s="446"/>
    </row>
    <row r="328" spans="1:6" s="240" customFormat="1" ht="12.75">
      <c r="A328" s="443"/>
      <c r="B328" s="460"/>
      <c r="C328" s="461"/>
      <c r="F328" s="446"/>
    </row>
    <row r="329" spans="1:6" s="240" customFormat="1" ht="12.75">
      <c r="A329" s="443"/>
      <c r="B329" s="460"/>
      <c r="C329" s="461"/>
      <c r="F329" s="446"/>
    </row>
    <row r="330" spans="1:6" s="240" customFormat="1" ht="12.75">
      <c r="A330" s="443"/>
      <c r="B330" s="460"/>
      <c r="C330" s="461"/>
      <c r="F330" s="446"/>
    </row>
    <row r="331" spans="1:6" s="240" customFormat="1" ht="12.75">
      <c r="A331" s="443"/>
      <c r="B331" s="460"/>
      <c r="C331" s="461"/>
      <c r="F331" s="446"/>
    </row>
    <row r="332" spans="1:6" s="240" customFormat="1" ht="12.75">
      <c r="A332" s="443"/>
      <c r="B332" s="463"/>
      <c r="C332" s="464"/>
      <c r="F332" s="446"/>
    </row>
    <row r="333" spans="1:6" s="240" customFormat="1" ht="12.75">
      <c r="A333" s="443"/>
      <c r="B333" s="460"/>
      <c r="C333" s="461"/>
      <c r="F333" s="446"/>
    </row>
    <row r="334" spans="1:6" s="240" customFormat="1" ht="12.75">
      <c r="A334" s="443"/>
      <c r="B334" s="460"/>
      <c r="C334" s="461"/>
      <c r="F334" s="446"/>
    </row>
    <row r="335" spans="1:6" s="240" customFormat="1" ht="12.75">
      <c r="A335" s="443"/>
      <c r="B335" s="460"/>
      <c r="C335" s="461"/>
      <c r="F335" s="446"/>
    </row>
    <row r="336" spans="1:6" s="240" customFormat="1" ht="12.75">
      <c r="A336" s="443"/>
      <c r="B336" s="460"/>
      <c r="C336" s="461"/>
      <c r="F336" s="446"/>
    </row>
    <row r="337" spans="1:6" s="240" customFormat="1" ht="12.75">
      <c r="A337" s="443"/>
      <c r="B337" s="460"/>
      <c r="C337" s="461"/>
      <c r="F337" s="446"/>
    </row>
    <row r="338" spans="1:6" s="240" customFormat="1" ht="12.75">
      <c r="A338" s="443"/>
      <c r="B338" s="460"/>
      <c r="C338" s="461"/>
      <c r="F338" s="446"/>
    </row>
    <row r="339" spans="1:6" s="240" customFormat="1" ht="12.75">
      <c r="A339" s="443"/>
      <c r="B339" s="460"/>
      <c r="C339" s="461"/>
      <c r="F339" s="446"/>
    </row>
    <row r="340" spans="1:6" s="240" customFormat="1" ht="12.75">
      <c r="A340" s="443"/>
      <c r="B340" s="460"/>
      <c r="C340" s="461"/>
      <c r="F340" s="446"/>
    </row>
    <row r="341" spans="1:6" s="240" customFormat="1" ht="12.75">
      <c r="A341" s="443"/>
      <c r="B341" s="460"/>
      <c r="C341" s="461"/>
      <c r="F341" s="446"/>
    </row>
    <row r="342" spans="1:6" s="240" customFormat="1" ht="12.75">
      <c r="A342" s="443"/>
      <c r="B342" s="460"/>
      <c r="C342" s="461"/>
      <c r="F342" s="446"/>
    </row>
    <row r="343" spans="1:6" s="240" customFormat="1" ht="12.75">
      <c r="A343" s="443"/>
      <c r="B343" s="460"/>
      <c r="C343" s="461"/>
      <c r="F343" s="446"/>
    </row>
    <row r="344" spans="1:6" s="240" customFormat="1" ht="12.75">
      <c r="A344" s="443"/>
      <c r="B344" s="460"/>
      <c r="C344" s="461"/>
      <c r="F344" s="446"/>
    </row>
    <row r="345" spans="1:6" s="240" customFormat="1" ht="12.75">
      <c r="A345" s="443"/>
      <c r="B345" s="460"/>
      <c r="C345" s="461"/>
      <c r="F345" s="446"/>
    </row>
    <row r="346" spans="1:6" s="240" customFormat="1" ht="12.75">
      <c r="A346" s="443"/>
      <c r="B346" s="460"/>
      <c r="C346" s="461"/>
      <c r="F346" s="446"/>
    </row>
    <row r="347" spans="1:6" s="240" customFormat="1" ht="12.75">
      <c r="A347" s="443"/>
      <c r="B347" s="460"/>
      <c r="C347" s="461"/>
      <c r="F347" s="446"/>
    </row>
    <row r="348" spans="1:6" s="240" customFormat="1" ht="12.75">
      <c r="A348" s="443"/>
      <c r="B348" s="465"/>
      <c r="C348" s="448"/>
      <c r="F348" s="446"/>
    </row>
    <row r="349" spans="1:6" s="240" customFormat="1" ht="12.75">
      <c r="A349" s="443"/>
      <c r="B349" s="457"/>
      <c r="C349" s="458"/>
      <c r="F349" s="446"/>
    </row>
    <row r="350" spans="1:6" s="240" customFormat="1" ht="12.75">
      <c r="A350" s="443"/>
      <c r="B350" s="457"/>
      <c r="C350" s="466"/>
      <c r="F350" s="446"/>
    </row>
    <row r="351" spans="1:6" s="240" customFormat="1" ht="12.75">
      <c r="A351" s="443"/>
      <c r="B351" s="457"/>
      <c r="C351" s="466"/>
      <c r="F351" s="446"/>
    </row>
    <row r="352" spans="1:6" s="240" customFormat="1" ht="12.75">
      <c r="A352" s="443"/>
      <c r="B352" s="457"/>
      <c r="C352" s="466"/>
      <c r="F352" s="446"/>
    </row>
    <row r="353" spans="1:6" s="240" customFormat="1" ht="12.75">
      <c r="A353" s="443"/>
      <c r="B353" s="457"/>
      <c r="C353" s="466"/>
      <c r="F353" s="446"/>
    </row>
    <row r="354" spans="1:6" s="240" customFormat="1" ht="12.75">
      <c r="A354" s="443"/>
      <c r="B354" s="455"/>
      <c r="C354" s="466"/>
      <c r="F354" s="446"/>
    </row>
    <row r="355" spans="1:6" s="240" customFormat="1" ht="12.75">
      <c r="A355" s="443"/>
      <c r="B355" s="467"/>
      <c r="C355" s="468"/>
      <c r="F355" s="446"/>
    </row>
    <row r="356" spans="1:6" s="240" customFormat="1" ht="12.75">
      <c r="A356" s="443"/>
      <c r="B356" s="457"/>
      <c r="C356" s="466"/>
      <c r="F356" s="446"/>
    </row>
    <row r="357" spans="1:6" s="240" customFormat="1" ht="12.75">
      <c r="A357" s="443"/>
      <c r="B357" s="457"/>
      <c r="C357" s="466"/>
      <c r="F357" s="446"/>
    </row>
    <row r="358" spans="1:6" s="240" customFormat="1" ht="12.75">
      <c r="A358" s="443"/>
      <c r="B358" s="457"/>
      <c r="C358" s="466"/>
      <c r="F358" s="446"/>
    </row>
    <row r="359" spans="1:6" s="240" customFormat="1" ht="12.75">
      <c r="A359" s="443"/>
      <c r="B359" s="467"/>
      <c r="C359" s="468"/>
      <c r="F359" s="446"/>
    </row>
    <row r="360" spans="1:6" s="240" customFormat="1" ht="12.75">
      <c r="A360" s="443"/>
      <c r="B360" s="457"/>
      <c r="C360" s="466"/>
      <c r="F360" s="446"/>
    </row>
    <row r="361" spans="1:6" s="240" customFormat="1" ht="12.75">
      <c r="A361" s="443"/>
      <c r="B361" s="457"/>
      <c r="C361" s="466"/>
      <c r="F361" s="446"/>
    </row>
    <row r="362" spans="1:6" s="240" customFormat="1" ht="12.75">
      <c r="A362" s="443"/>
      <c r="B362" s="457"/>
      <c r="C362" s="466"/>
      <c r="F362" s="446"/>
    </row>
    <row r="363" spans="1:6" s="240" customFormat="1" ht="12.75">
      <c r="A363" s="443"/>
      <c r="B363" s="457"/>
      <c r="C363" s="466"/>
      <c r="F363" s="446"/>
    </row>
    <row r="364" spans="1:6" s="240" customFormat="1" ht="12.75">
      <c r="A364" s="443"/>
      <c r="B364" s="457"/>
      <c r="C364" s="466"/>
      <c r="F364" s="446"/>
    </row>
    <row r="365" spans="1:6" s="240" customFormat="1" ht="12.75">
      <c r="A365" s="443"/>
      <c r="B365" s="457"/>
      <c r="C365" s="466"/>
      <c r="F365" s="446"/>
    </row>
    <row r="366" spans="1:6" s="240" customFormat="1" ht="12.75">
      <c r="A366" s="443"/>
      <c r="B366" s="457"/>
      <c r="C366" s="466"/>
      <c r="F366" s="446"/>
    </row>
    <row r="367" spans="1:6" s="240" customFormat="1" ht="12.75">
      <c r="A367" s="443"/>
      <c r="B367" s="457"/>
      <c r="C367" s="466"/>
      <c r="F367" s="446"/>
    </row>
    <row r="368" spans="1:6" s="240" customFormat="1" ht="12.75">
      <c r="A368" s="443"/>
      <c r="B368" s="457"/>
      <c r="C368" s="466"/>
      <c r="F368" s="446"/>
    </row>
    <row r="369" spans="1:6" s="240" customFormat="1" ht="12.75">
      <c r="A369" s="443"/>
      <c r="B369" s="457"/>
      <c r="C369" s="466"/>
      <c r="F369" s="446"/>
    </row>
    <row r="370" spans="1:6" s="240" customFormat="1" ht="12.75">
      <c r="A370" s="443"/>
      <c r="B370" s="457"/>
      <c r="C370" s="466"/>
      <c r="F370" s="446"/>
    </row>
    <row r="371" spans="1:6" s="240" customFormat="1" ht="12.75">
      <c r="A371" s="443"/>
      <c r="B371" s="457"/>
      <c r="C371" s="466"/>
      <c r="F371" s="446"/>
    </row>
    <row r="372" spans="1:6" s="240" customFormat="1" ht="12.75">
      <c r="A372" s="443"/>
      <c r="B372" s="457"/>
      <c r="C372" s="466"/>
      <c r="F372" s="446"/>
    </row>
    <row r="373" spans="1:6" s="240" customFormat="1" ht="12.75">
      <c r="A373" s="443"/>
      <c r="B373" s="457"/>
      <c r="C373" s="466"/>
      <c r="F373" s="446"/>
    </row>
    <row r="374" spans="1:6" s="240" customFormat="1" ht="12.75">
      <c r="A374" s="443"/>
      <c r="B374" s="467"/>
      <c r="C374" s="468"/>
      <c r="F374" s="446"/>
    </row>
    <row r="375" spans="1:6" s="240" customFormat="1" ht="12.75">
      <c r="A375" s="443"/>
      <c r="B375" s="457"/>
      <c r="C375" s="466"/>
      <c r="F375" s="446"/>
    </row>
    <row r="376" spans="1:6" s="240" customFormat="1" ht="12.75">
      <c r="A376" s="443"/>
      <c r="B376" s="467"/>
      <c r="C376" s="464"/>
      <c r="F376" s="446"/>
    </row>
    <row r="377" spans="1:6" s="240" customFormat="1" ht="12.75">
      <c r="A377" s="443"/>
      <c r="B377" s="457"/>
      <c r="C377" s="466"/>
      <c r="F377" s="446"/>
    </row>
    <row r="378" spans="1:6" s="240" customFormat="1" ht="12.75">
      <c r="A378" s="443"/>
      <c r="B378" s="457"/>
      <c r="C378" s="466"/>
      <c r="F378" s="446"/>
    </row>
    <row r="379" spans="1:6" s="240" customFormat="1" ht="12.75">
      <c r="A379" s="443"/>
      <c r="B379" s="457"/>
      <c r="C379" s="466"/>
      <c r="F379" s="446"/>
    </row>
    <row r="380" spans="1:6" s="240" customFormat="1" ht="12.75">
      <c r="A380" s="443"/>
      <c r="B380" s="467"/>
      <c r="C380" s="464"/>
      <c r="F380" s="446"/>
    </row>
    <row r="381" spans="1:6" s="240" customFormat="1" ht="12.75">
      <c r="A381" s="443"/>
      <c r="B381" s="457"/>
      <c r="C381" s="466"/>
      <c r="F381" s="446"/>
    </row>
    <row r="382" spans="1:6" s="240" customFormat="1" ht="12.75">
      <c r="A382" s="443"/>
      <c r="B382" s="467"/>
      <c r="C382" s="468"/>
      <c r="F382" s="446"/>
    </row>
    <row r="383" spans="1:6" s="240" customFormat="1" ht="12.75">
      <c r="A383" s="443"/>
      <c r="B383" s="457"/>
      <c r="C383" s="466"/>
      <c r="F383" s="446"/>
    </row>
    <row r="384" spans="1:6" s="240" customFormat="1" ht="12.75">
      <c r="A384" s="443"/>
      <c r="B384" s="457"/>
      <c r="C384" s="466"/>
      <c r="F384" s="446"/>
    </row>
    <row r="385" spans="1:6" s="240" customFormat="1" ht="12.75">
      <c r="A385" s="443"/>
      <c r="B385" s="457"/>
      <c r="C385" s="466"/>
      <c r="F385" s="446"/>
    </row>
    <row r="386" spans="1:6" s="240" customFormat="1" ht="12.75">
      <c r="A386" s="443"/>
      <c r="B386" s="467"/>
      <c r="C386" s="468"/>
      <c r="F386" s="446"/>
    </row>
    <row r="387" spans="1:6" s="240" customFormat="1" ht="12.75">
      <c r="A387" s="443"/>
      <c r="B387" s="457"/>
      <c r="C387" s="466"/>
      <c r="F387" s="446"/>
    </row>
    <row r="388" spans="1:3" s="240" customFormat="1" ht="12.75">
      <c r="A388" s="443"/>
      <c r="B388" s="457"/>
      <c r="C388" s="466"/>
    </row>
    <row r="389" spans="1:3" s="240" customFormat="1" ht="14.25">
      <c r="A389" s="443"/>
      <c r="B389" s="469"/>
      <c r="C389" s="466"/>
    </row>
    <row r="390" spans="1:3" s="240" customFormat="1" ht="12.75">
      <c r="A390" s="443"/>
      <c r="B390" s="455"/>
      <c r="C390" s="466"/>
    </row>
    <row r="391" spans="1:5" s="240" customFormat="1" ht="12.75">
      <c r="A391" s="443"/>
      <c r="B391" s="467"/>
      <c r="C391" s="468"/>
      <c r="E391" s="446"/>
    </row>
    <row r="392" spans="1:5" s="240" customFormat="1" ht="12.75">
      <c r="A392" s="443"/>
      <c r="B392" s="455"/>
      <c r="C392" s="468"/>
      <c r="E392" s="446"/>
    </row>
    <row r="393" spans="1:5" s="240" customFormat="1" ht="12.75">
      <c r="A393" s="443"/>
      <c r="B393" s="457"/>
      <c r="C393" s="466"/>
      <c r="E393" s="446"/>
    </row>
    <row r="394" spans="1:5" s="240" customFormat="1" ht="12.75">
      <c r="A394" s="443"/>
      <c r="B394" s="457"/>
      <c r="C394" s="466"/>
      <c r="E394" s="446"/>
    </row>
    <row r="395" spans="1:5" s="240" customFormat="1" ht="12.75">
      <c r="A395" s="443"/>
      <c r="B395" s="457"/>
      <c r="C395" s="466"/>
      <c r="E395" s="446"/>
    </row>
    <row r="396" spans="1:5" s="240" customFormat="1" ht="12.75">
      <c r="A396" s="443"/>
      <c r="B396" s="457"/>
      <c r="C396" s="466"/>
      <c r="E396" s="446"/>
    </row>
    <row r="397" spans="1:5" s="240" customFormat="1" ht="12.75">
      <c r="A397" s="443"/>
      <c r="B397" s="457"/>
      <c r="C397" s="466"/>
      <c r="E397" s="446"/>
    </row>
    <row r="398" spans="1:5" s="240" customFormat="1" ht="12.75">
      <c r="A398" s="443"/>
      <c r="B398" s="457"/>
      <c r="C398" s="466"/>
      <c r="E398" s="446"/>
    </row>
    <row r="399" spans="1:5" s="240" customFormat="1" ht="12.75">
      <c r="A399" s="443"/>
      <c r="B399" s="457"/>
      <c r="C399" s="466"/>
      <c r="E399" s="446"/>
    </row>
    <row r="400" spans="1:5" s="240" customFormat="1" ht="12.75">
      <c r="A400" s="443"/>
      <c r="B400" s="457"/>
      <c r="C400" s="466"/>
      <c r="E400" s="446"/>
    </row>
    <row r="401" spans="1:5" s="240" customFormat="1" ht="12.75">
      <c r="A401" s="443"/>
      <c r="B401" s="457"/>
      <c r="C401" s="466"/>
      <c r="E401" s="446"/>
    </row>
    <row r="402" spans="1:5" s="240" customFormat="1" ht="12.75">
      <c r="A402" s="443"/>
      <c r="B402" s="457"/>
      <c r="C402" s="466"/>
      <c r="E402" s="446"/>
    </row>
    <row r="403" spans="1:5" s="240" customFormat="1" ht="12.75">
      <c r="A403" s="443"/>
      <c r="B403" s="457"/>
      <c r="C403" s="466"/>
      <c r="E403" s="446"/>
    </row>
    <row r="404" spans="1:5" s="240" customFormat="1" ht="12.75">
      <c r="A404" s="443"/>
      <c r="B404" s="457"/>
      <c r="C404" s="466"/>
      <c r="E404" s="446"/>
    </row>
    <row r="405" spans="1:5" s="240" customFormat="1" ht="12.75">
      <c r="A405" s="443"/>
      <c r="B405" s="457"/>
      <c r="C405" s="466"/>
      <c r="E405" s="446"/>
    </row>
    <row r="406" spans="1:5" s="240" customFormat="1" ht="12.75">
      <c r="A406" s="443"/>
      <c r="B406" s="457"/>
      <c r="C406" s="466"/>
      <c r="E406" s="446"/>
    </row>
    <row r="407" spans="1:5" s="240" customFormat="1" ht="12.75">
      <c r="A407" s="443"/>
      <c r="B407" s="457"/>
      <c r="C407" s="466"/>
      <c r="E407" s="446"/>
    </row>
    <row r="408" spans="1:5" s="240" customFormat="1" ht="12.75">
      <c r="A408" s="443"/>
      <c r="B408" s="457"/>
      <c r="C408" s="466"/>
      <c r="E408" s="446"/>
    </row>
    <row r="409" spans="1:5" s="240" customFormat="1" ht="12.75">
      <c r="A409" s="443"/>
      <c r="B409" s="455"/>
      <c r="C409" s="466"/>
      <c r="E409" s="446"/>
    </row>
    <row r="410" spans="1:5" s="240" customFormat="1" ht="12.75">
      <c r="A410" s="443"/>
      <c r="B410" s="457"/>
      <c r="C410" s="466"/>
      <c r="E410" s="446"/>
    </row>
    <row r="411" spans="1:5" s="240" customFormat="1" ht="12.75">
      <c r="A411" s="443"/>
      <c r="B411" s="457"/>
      <c r="C411" s="466"/>
      <c r="E411" s="446"/>
    </row>
    <row r="412" spans="1:5" s="240" customFormat="1" ht="12.75">
      <c r="A412" s="443"/>
      <c r="B412" s="457"/>
      <c r="C412" s="466"/>
      <c r="E412" s="446"/>
    </row>
    <row r="413" spans="1:5" s="240" customFormat="1" ht="12.75">
      <c r="A413" s="443"/>
      <c r="B413" s="457"/>
      <c r="C413" s="466"/>
      <c r="E413" s="446"/>
    </row>
    <row r="414" spans="1:5" s="240" customFormat="1" ht="12.75">
      <c r="A414" s="443"/>
      <c r="B414" s="457"/>
      <c r="C414" s="466"/>
      <c r="E414" s="446"/>
    </row>
    <row r="415" spans="1:5" s="240" customFormat="1" ht="12.75">
      <c r="A415" s="443"/>
      <c r="B415" s="457"/>
      <c r="C415" s="466"/>
      <c r="E415" s="446"/>
    </row>
    <row r="416" spans="1:5" s="240" customFormat="1" ht="12.75">
      <c r="A416" s="443"/>
      <c r="B416" s="457"/>
      <c r="C416" s="466"/>
      <c r="E416" s="446"/>
    </row>
    <row r="417" spans="1:5" s="240" customFormat="1" ht="12.75">
      <c r="A417" s="443"/>
      <c r="B417" s="457"/>
      <c r="C417" s="466"/>
      <c r="E417" s="446"/>
    </row>
    <row r="418" spans="1:5" s="240" customFormat="1" ht="12.75">
      <c r="A418" s="443"/>
      <c r="B418" s="457"/>
      <c r="C418" s="466"/>
      <c r="E418" s="446"/>
    </row>
    <row r="419" spans="1:5" s="240" customFormat="1" ht="12.75">
      <c r="A419" s="443"/>
      <c r="B419" s="457"/>
      <c r="C419" s="466"/>
      <c r="E419" s="446"/>
    </row>
    <row r="420" spans="1:5" s="240" customFormat="1" ht="12.75">
      <c r="A420" s="443"/>
      <c r="B420" s="457"/>
      <c r="C420" s="466"/>
      <c r="E420" s="446"/>
    </row>
    <row r="421" spans="1:5" s="240" customFormat="1" ht="12.75">
      <c r="A421" s="443"/>
      <c r="B421" s="457"/>
      <c r="C421" s="466"/>
      <c r="E421" s="446"/>
    </row>
    <row r="422" spans="1:5" s="240" customFormat="1" ht="12.75">
      <c r="A422" s="443"/>
      <c r="B422" s="457"/>
      <c r="C422" s="466"/>
      <c r="E422" s="446"/>
    </row>
    <row r="423" spans="1:5" s="240" customFormat="1" ht="12.75">
      <c r="A423" s="443"/>
      <c r="B423" s="457"/>
      <c r="C423" s="466"/>
      <c r="E423" s="446"/>
    </row>
    <row r="424" spans="1:5" s="240" customFormat="1" ht="12.75">
      <c r="A424" s="443"/>
      <c r="B424" s="457"/>
      <c r="C424" s="466"/>
      <c r="E424" s="446"/>
    </row>
    <row r="425" spans="1:5" s="240" customFormat="1" ht="12.75">
      <c r="A425" s="443"/>
      <c r="B425" s="457"/>
      <c r="C425" s="466"/>
      <c r="E425" s="446"/>
    </row>
    <row r="426" spans="1:5" s="240" customFormat="1" ht="12.75">
      <c r="A426" s="443"/>
      <c r="B426" s="457"/>
      <c r="C426" s="466"/>
      <c r="E426" s="446"/>
    </row>
    <row r="427" spans="1:5" s="240" customFormat="1" ht="12.75">
      <c r="A427" s="443"/>
      <c r="B427" s="457"/>
      <c r="C427" s="466"/>
      <c r="E427" s="446"/>
    </row>
    <row r="428" spans="1:5" s="240" customFormat="1" ht="12.75">
      <c r="A428" s="443"/>
      <c r="B428" s="457"/>
      <c r="C428" s="466"/>
      <c r="E428" s="446"/>
    </row>
    <row r="429" spans="1:5" s="240" customFormat="1" ht="12.75">
      <c r="A429" s="443"/>
      <c r="B429" s="457"/>
      <c r="C429" s="466"/>
      <c r="E429" s="446"/>
    </row>
    <row r="430" spans="1:5" s="240" customFormat="1" ht="12.75">
      <c r="A430" s="443"/>
      <c r="B430" s="457"/>
      <c r="C430" s="466"/>
      <c r="E430" s="446"/>
    </row>
    <row r="431" spans="1:5" s="240" customFormat="1" ht="12.75">
      <c r="A431" s="443"/>
      <c r="B431" s="457"/>
      <c r="C431" s="466"/>
      <c r="E431" s="446"/>
    </row>
    <row r="432" spans="1:5" s="240" customFormat="1" ht="12.75">
      <c r="A432" s="443"/>
      <c r="B432" s="457"/>
      <c r="C432" s="466"/>
      <c r="E432" s="446"/>
    </row>
    <row r="433" spans="1:5" s="240" customFormat="1" ht="12.75">
      <c r="A433" s="443"/>
      <c r="B433" s="457"/>
      <c r="C433" s="466"/>
      <c r="E433" s="446"/>
    </row>
    <row r="434" spans="1:5" s="240" customFormat="1" ht="12.75">
      <c r="A434" s="443"/>
      <c r="B434" s="457"/>
      <c r="C434" s="466"/>
      <c r="E434" s="446"/>
    </row>
    <row r="435" spans="1:5" s="240" customFormat="1" ht="12.75">
      <c r="A435" s="443"/>
      <c r="B435" s="457"/>
      <c r="C435" s="466"/>
      <c r="E435" s="446"/>
    </row>
    <row r="436" spans="1:5" s="240" customFormat="1" ht="12.75">
      <c r="A436" s="443"/>
      <c r="B436" s="470"/>
      <c r="C436" s="466"/>
      <c r="E436" s="446"/>
    </row>
    <row r="437" spans="1:5" s="240" customFormat="1" ht="12.75">
      <c r="A437" s="443"/>
      <c r="B437" s="457"/>
      <c r="C437" s="466"/>
      <c r="E437" s="446"/>
    </row>
    <row r="438" spans="1:5" s="240" customFormat="1" ht="12.75">
      <c r="A438" s="443"/>
      <c r="B438" s="457"/>
      <c r="C438" s="466"/>
      <c r="E438" s="446"/>
    </row>
    <row r="439" spans="1:5" s="240" customFormat="1" ht="12.75">
      <c r="A439" s="443"/>
      <c r="B439" s="457"/>
      <c r="C439" s="466"/>
      <c r="E439" s="446"/>
    </row>
    <row r="440" spans="1:5" s="240" customFormat="1" ht="12.75">
      <c r="A440" s="443"/>
      <c r="B440" s="457"/>
      <c r="C440" s="466"/>
      <c r="E440" s="446"/>
    </row>
    <row r="441" spans="1:5" s="240" customFormat="1" ht="12.75">
      <c r="A441" s="443"/>
      <c r="B441" s="457"/>
      <c r="C441" s="466"/>
      <c r="E441" s="446"/>
    </row>
    <row r="442" spans="1:5" s="240" customFormat="1" ht="12.75">
      <c r="A442" s="443"/>
      <c r="B442" s="457"/>
      <c r="C442" s="466"/>
      <c r="E442" s="446"/>
    </row>
    <row r="443" spans="1:5" s="240" customFormat="1" ht="12.75">
      <c r="A443" s="443"/>
      <c r="B443" s="457"/>
      <c r="C443" s="466"/>
      <c r="E443" s="446"/>
    </row>
    <row r="444" spans="1:5" s="240" customFormat="1" ht="12.75">
      <c r="A444" s="443"/>
      <c r="B444" s="457"/>
      <c r="C444" s="466"/>
      <c r="E444" s="446"/>
    </row>
    <row r="445" spans="1:5" s="240" customFormat="1" ht="12.75">
      <c r="A445" s="443"/>
      <c r="B445" s="457"/>
      <c r="C445" s="466"/>
      <c r="E445" s="446"/>
    </row>
    <row r="446" spans="1:5" s="240" customFormat="1" ht="12.75">
      <c r="A446" s="443"/>
      <c r="B446" s="457"/>
      <c r="C446" s="466"/>
      <c r="E446" s="446"/>
    </row>
    <row r="447" spans="1:5" s="240" customFormat="1" ht="12.75">
      <c r="A447" s="443"/>
      <c r="B447" s="457"/>
      <c r="C447" s="466"/>
      <c r="E447" s="446"/>
    </row>
    <row r="448" spans="1:5" s="240" customFormat="1" ht="12.75">
      <c r="A448" s="443"/>
      <c r="B448" s="457"/>
      <c r="C448" s="466"/>
      <c r="E448" s="446"/>
    </row>
    <row r="449" spans="1:5" s="240" customFormat="1" ht="12.75">
      <c r="A449" s="443"/>
      <c r="B449" s="457"/>
      <c r="C449" s="466"/>
      <c r="E449" s="446"/>
    </row>
    <row r="450" spans="1:5" s="240" customFormat="1" ht="12.75">
      <c r="A450" s="443"/>
      <c r="B450" s="457"/>
      <c r="C450" s="466"/>
      <c r="E450" s="446"/>
    </row>
    <row r="451" spans="1:5" s="240" customFormat="1" ht="12.75">
      <c r="A451" s="443"/>
      <c r="B451" s="457"/>
      <c r="C451" s="466"/>
      <c r="E451" s="446"/>
    </row>
    <row r="452" spans="1:5" s="240" customFormat="1" ht="12.75">
      <c r="A452" s="443"/>
      <c r="B452" s="457"/>
      <c r="C452" s="466"/>
      <c r="E452" s="446"/>
    </row>
    <row r="453" spans="1:5" s="240" customFormat="1" ht="12.75">
      <c r="A453" s="443"/>
      <c r="B453" s="457"/>
      <c r="C453" s="466"/>
      <c r="E453" s="446"/>
    </row>
    <row r="454" spans="1:5" s="240" customFormat="1" ht="12.75">
      <c r="A454" s="443"/>
      <c r="B454" s="457"/>
      <c r="C454" s="466"/>
      <c r="E454" s="446"/>
    </row>
    <row r="455" spans="1:5" s="240" customFormat="1" ht="12.75">
      <c r="A455" s="443"/>
      <c r="B455" s="457"/>
      <c r="C455" s="466"/>
      <c r="E455" s="446"/>
    </row>
    <row r="456" spans="1:5" s="240" customFormat="1" ht="12.75">
      <c r="A456" s="443"/>
      <c r="B456" s="457"/>
      <c r="C456" s="466"/>
      <c r="E456" s="446"/>
    </row>
    <row r="457" spans="1:5" s="240" customFormat="1" ht="12.75">
      <c r="A457" s="443"/>
      <c r="B457" s="457"/>
      <c r="C457" s="466"/>
      <c r="E457" s="446"/>
    </row>
    <row r="458" spans="1:5" s="240" customFormat="1" ht="12.75">
      <c r="A458" s="443"/>
      <c r="B458" s="457"/>
      <c r="C458" s="466"/>
      <c r="E458" s="446"/>
    </row>
    <row r="459" spans="1:5" s="240" customFormat="1" ht="12.75">
      <c r="A459" s="443"/>
      <c r="B459" s="457"/>
      <c r="C459" s="466"/>
      <c r="E459" s="446"/>
    </row>
    <row r="460" spans="1:5" s="240" customFormat="1" ht="12.75">
      <c r="A460" s="443"/>
      <c r="B460" s="457"/>
      <c r="C460" s="466"/>
      <c r="E460" s="446"/>
    </row>
    <row r="461" spans="1:5" s="240" customFormat="1" ht="12.75">
      <c r="A461" s="443"/>
      <c r="B461" s="457"/>
      <c r="C461" s="466"/>
      <c r="E461" s="446"/>
    </row>
    <row r="462" spans="1:5" s="240" customFormat="1" ht="12.75">
      <c r="A462" s="443"/>
      <c r="B462" s="457"/>
      <c r="C462" s="466"/>
      <c r="E462" s="446"/>
    </row>
    <row r="463" spans="1:5" s="240" customFormat="1" ht="12.75">
      <c r="A463" s="443"/>
      <c r="B463" s="471"/>
      <c r="C463" s="464"/>
      <c r="E463" s="446"/>
    </row>
    <row r="464" spans="1:5" s="240" customFormat="1" ht="12.75">
      <c r="A464" s="443"/>
      <c r="B464" s="455"/>
      <c r="C464" s="466"/>
      <c r="E464" s="446"/>
    </row>
    <row r="465" spans="1:5" s="240" customFormat="1" ht="12.75">
      <c r="A465" s="443"/>
      <c r="B465" s="457"/>
      <c r="C465" s="466"/>
      <c r="E465" s="446"/>
    </row>
    <row r="466" spans="1:5" s="240" customFormat="1" ht="12.75">
      <c r="A466" s="443"/>
      <c r="B466" s="457"/>
      <c r="C466" s="466"/>
      <c r="E466" s="446"/>
    </row>
    <row r="467" spans="1:5" s="240" customFormat="1" ht="12.75">
      <c r="A467" s="443"/>
      <c r="B467" s="457"/>
      <c r="C467" s="466"/>
      <c r="E467" s="446"/>
    </row>
    <row r="468" spans="1:5" s="240" customFormat="1" ht="12.75">
      <c r="A468" s="443"/>
      <c r="B468" s="457"/>
      <c r="C468" s="466"/>
      <c r="E468" s="446"/>
    </row>
    <row r="469" spans="1:5" s="240" customFormat="1" ht="12.75">
      <c r="A469" s="443"/>
      <c r="B469" s="457"/>
      <c r="C469" s="466"/>
      <c r="E469" s="446"/>
    </row>
    <row r="470" spans="1:5" s="240" customFormat="1" ht="12.75">
      <c r="A470" s="443"/>
      <c r="B470" s="457"/>
      <c r="C470" s="466"/>
      <c r="E470" s="446"/>
    </row>
    <row r="471" spans="1:5" s="240" customFormat="1" ht="12.75">
      <c r="A471" s="443"/>
      <c r="B471" s="457"/>
      <c r="C471" s="466"/>
      <c r="E471" s="446"/>
    </row>
    <row r="472" spans="1:5" s="240" customFormat="1" ht="12.75">
      <c r="A472" s="443"/>
      <c r="B472" s="457"/>
      <c r="C472" s="466"/>
      <c r="E472" s="446"/>
    </row>
    <row r="473" spans="1:5" s="240" customFormat="1" ht="12.75">
      <c r="A473" s="443"/>
      <c r="B473" s="457"/>
      <c r="C473" s="466"/>
      <c r="E473" s="446"/>
    </row>
    <row r="474" spans="1:5" s="240" customFormat="1" ht="12.75">
      <c r="A474" s="443"/>
      <c r="B474" s="457"/>
      <c r="C474" s="466"/>
      <c r="E474" s="446"/>
    </row>
    <row r="475" spans="1:5" s="240" customFormat="1" ht="12.75">
      <c r="A475" s="443"/>
      <c r="B475" s="457"/>
      <c r="C475" s="466"/>
      <c r="E475" s="446"/>
    </row>
    <row r="476" spans="1:5" s="240" customFormat="1" ht="12.75">
      <c r="A476" s="443"/>
      <c r="B476" s="457"/>
      <c r="C476" s="466"/>
      <c r="E476" s="446"/>
    </row>
    <row r="477" spans="1:5" s="240" customFormat="1" ht="12.75">
      <c r="A477" s="443"/>
      <c r="B477" s="457"/>
      <c r="C477" s="466"/>
      <c r="E477" s="446"/>
    </row>
    <row r="478" spans="1:5" s="240" customFormat="1" ht="12.75">
      <c r="A478" s="443"/>
      <c r="B478" s="457"/>
      <c r="C478" s="466"/>
      <c r="E478" s="446"/>
    </row>
    <row r="479" spans="1:5" s="240" customFormat="1" ht="12.75">
      <c r="A479" s="443"/>
      <c r="B479" s="457"/>
      <c r="C479" s="466"/>
      <c r="E479" s="446"/>
    </row>
    <row r="480" spans="1:5" s="240" customFormat="1" ht="12.75">
      <c r="A480" s="443"/>
      <c r="B480" s="455"/>
      <c r="C480" s="466"/>
      <c r="E480" s="446"/>
    </row>
    <row r="481" spans="1:5" s="240" customFormat="1" ht="12.75">
      <c r="A481" s="443"/>
      <c r="B481" s="457"/>
      <c r="C481" s="466"/>
      <c r="E481" s="446"/>
    </row>
    <row r="482" spans="1:5" s="240" customFormat="1" ht="12.75">
      <c r="A482" s="443"/>
      <c r="B482" s="457"/>
      <c r="C482" s="466"/>
      <c r="E482" s="446"/>
    </row>
    <row r="483" spans="1:5" s="240" customFormat="1" ht="12.75">
      <c r="A483" s="443"/>
      <c r="B483" s="457"/>
      <c r="C483" s="466"/>
      <c r="E483" s="446"/>
    </row>
    <row r="484" spans="1:5" s="240" customFormat="1" ht="12.75">
      <c r="A484" s="443"/>
      <c r="B484" s="457"/>
      <c r="C484" s="466"/>
      <c r="E484" s="446"/>
    </row>
    <row r="485" spans="1:5" s="240" customFormat="1" ht="12.75">
      <c r="A485" s="443"/>
      <c r="B485" s="455"/>
      <c r="C485" s="466"/>
      <c r="E485" s="446"/>
    </row>
    <row r="486" spans="1:5" s="240" customFormat="1" ht="12.75">
      <c r="A486" s="443"/>
      <c r="B486" s="457"/>
      <c r="C486" s="466"/>
      <c r="E486" s="446"/>
    </row>
    <row r="487" spans="1:5" s="240" customFormat="1" ht="12.75">
      <c r="A487" s="443"/>
      <c r="B487" s="457"/>
      <c r="C487" s="466"/>
      <c r="E487" s="446"/>
    </row>
    <row r="488" spans="1:5" s="240" customFormat="1" ht="12.75">
      <c r="A488" s="443"/>
      <c r="B488" s="457"/>
      <c r="C488" s="466"/>
      <c r="E488" s="446"/>
    </row>
    <row r="489" spans="1:5" s="240" customFormat="1" ht="12.75">
      <c r="A489" s="443"/>
      <c r="B489" s="457"/>
      <c r="C489" s="466"/>
      <c r="E489" s="446"/>
    </row>
    <row r="490" spans="1:5" s="240" customFormat="1" ht="12.75">
      <c r="A490" s="443"/>
      <c r="B490" s="457"/>
      <c r="C490" s="466"/>
      <c r="E490" s="446"/>
    </row>
    <row r="491" spans="1:5" s="240" customFormat="1" ht="12.75">
      <c r="A491" s="443"/>
      <c r="B491" s="457"/>
      <c r="C491" s="466"/>
      <c r="E491" s="446"/>
    </row>
    <row r="492" spans="1:5" s="240" customFormat="1" ht="12.75">
      <c r="A492" s="443"/>
      <c r="B492" s="457"/>
      <c r="C492" s="466"/>
      <c r="E492" s="446"/>
    </row>
    <row r="493" spans="1:5" s="240" customFormat="1" ht="12.75">
      <c r="A493" s="443"/>
      <c r="B493" s="457"/>
      <c r="C493" s="466"/>
      <c r="E493" s="446"/>
    </row>
    <row r="494" spans="1:5" s="240" customFormat="1" ht="12.75">
      <c r="A494" s="443"/>
      <c r="B494" s="457"/>
      <c r="C494" s="466"/>
      <c r="E494" s="446"/>
    </row>
    <row r="495" spans="1:5" s="240" customFormat="1" ht="12.75">
      <c r="A495" s="443"/>
      <c r="B495" s="457"/>
      <c r="C495" s="466"/>
      <c r="E495" s="446"/>
    </row>
    <row r="496" spans="1:5" s="240" customFormat="1" ht="12.75">
      <c r="A496" s="443"/>
      <c r="B496" s="457"/>
      <c r="C496" s="466"/>
      <c r="E496" s="446"/>
    </row>
    <row r="497" spans="1:5" s="240" customFormat="1" ht="12.75">
      <c r="A497" s="443"/>
      <c r="B497" s="457"/>
      <c r="C497" s="466"/>
      <c r="E497" s="446"/>
    </row>
    <row r="498" spans="1:5" s="240" customFormat="1" ht="12.75">
      <c r="A498" s="443"/>
      <c r="B498" s="457"/>
      <c r="C498" s="461"/>
      <c r="E498" s="446"/>
    </row>
    <row r="499" spans="1:5" s="240" customFormat="1" ht="12.75">
      <c r="A499" s="443"/>
      <c r="B499" s="457"/>
      <c r="C499" s="466"/>
      <c r="E499" s="446"/>
    </row>
    <row r="500" spans="1:5" s="240" customFormat="1" ht="12.75">
      <c r="A500" s="443"/>
      <c r="B500" s="457"/>
      <c r="C500" s="466"/>
      <c r="E500" s="446"/>
    </row>
    <row r="501" spans="1:5" s="240" customFormat="1" ht="12.75">
      <c r="A501" s="443"/>
      <c r="B501" s="457"/>
      <c r="C501" s="466"/>
      <c r="E501" s="446"/>
    </row>
    <row r="502" spans="1:5" s="240" customFormat="1" ht="12.75">
      <c r="A502" s="443"/>
      <c r="B502" s="457"/>
      <c r="C502" s="466"/>
      <c r="E502" s="446"/>
    </row>
    <row r="503" spans="1:5" s="240" customFormat="1" ht="12.75">
      <c r="A503" s="443"/>
      <c r="B503" s="457"/>
      <c r="C503" s="466"/>
      <c r="E503" s="446"/>
    </row>
    <row r="504" spans="1:5" s="240" customFormat="1" ht="12.75">
      <c r="A504" s="443"/>
      <c r="B504" s="455"/>
      <c r="C504" s="466"/>
      <c r="E504" s="446"/>
    </row>
    <row r="505" spans="1:5" s="240" customFormat="1" ht="12.75">
      <c r="A505" s="443"/>
      <c r="B505" s="457"/>
      <c r="C505" s="466"/>
      <c r="E505" s="446"/>
    </row>
    <row r="506" spans="1:5" s="240" customFormat="1" ht="12.75">
      <c r="A506" s="443"/>
      <c r="B506" s="457"/>
      <c r="C506" s="466"/>
      <c r="E506" s="446"/>
    </row>
    <row r="507" spans="1:5" s="240" customFormat="1" ht="12.75">
      <c r="A507" s="443"/>
      <c r="B507" s="457"/>
      <c r="C507" s="466"/>
      <c r="E507" s="446"/>
    </row>
    <row r="508" spans="1:5" s="240" customFormat="1" ht="12.75">
      <c r="A508" s="443"/>
      <c r="B508" s="457"/>
      <c r="C508" s="466"/>
      <c r="E508" s="446"/>
    </row>
    <row r="509" spans="1:5" s="240" customFormat="1" ht="12.75">
      <c r="A509" s="443"/>
      <c r="B509" s="457"/>
      <c r="C509" s="466"/>
      <c r="E509" s="446"/>
    </row>
    <row r="510" spans="1:5" s="240" customFormat="1" ht="12.75">
      <c r="A510" s="443"/>
      <c r="B510" s="457"/>
      <c r="C510" s="466"/>
      <c r="E510" s="446"/>
    </row>
    <row r="511" spans="1:5" s="240" customFormat="1" ht="12.75">
      <c r="A511" s="443"/>
      <c r="B511" s="457"/>
      <c r="C511" s="466"/>
      <c r="E511" s="446"/>
    </row>
    <row r="512" spans="1:5" s="240" customFormat="1" ht="12.75">
      <c r="A512" s="443"/>
      <c r="B512" s="467"/>
      <c r="C512" s="468"/>
      <c r="E512" s="446"/>
    </row>
    <row r="513" spans="1:5" s="240" customFormat="1" ht="12.75">
      <c r="A513" s="443"/>
      <c r="B513" s="455"/>
      <c r="C513" s="466"/>
      <c r="E513" s="446"/>
    </row>
    <row r="514" spans="1:5" s="240" customFormat="1" ht="12.75">
      <c r="A514" s="443"/>
      <c r="B514" s="457"/>
      <c r="C514" s="466"/>
      <c r="E514" s="446"/>
    </row>
    <row r="515" spans="1:5" s="240" customFormat="1" ht="12.75">
      <c r="A515" s="443"/>
      <c r="B515" s="457"/>
      <c r="C515" s="466"/>
      <c r="E515" s="446"/>
    </row>
    <row r="516" spans="1:5" s="240" customFormat="1" ht="12.75">
      <c r="A516" s="443"/>
      <c r="B516" s="457"/>
      <c r="C516" s="466"/>
      <c r="E516" s="446"/>
    </row>
    <row r="517" spans="1:5" s="240" customFormat="1" ht="12.75">
      <c r="A517" s="443"/>
      <c r="B517" s="457"/>
      <c r="C517" s="466"/>
      <c r="E517" s="446"/>
    </row>
    <row r="518" spans="1:5" s="240" customFormat="1" ht="12.75">
      <c r="A518" s="443"/>
      <c r="B518" s="457"/>
      <c r="C518" s="466"/>
      <c r="E518" s="446"/>
    </row>
    <row r="519" spans="1:5" s="240" customFormat="1" ht="12.75">
      <c r="A519" s="443"/>
      <c r="B519" s="457"/>
      <c r="C519" s="466"/>
      <c r="E519" s="446"/>
    </row>
    <row r="520" spans="1:5" s="240" customFormat="1" ht="12.75">
      <c r="A520" s="443"/>
      <c r="B520" s="457"/>
      <c r="C520" s="466"/>
      <c r="E520" s="446"/>
    </row>
    <row r="521" spans="1:5" s="240" customFormat="1" ht="12.75">
      <c r="A521" s="443"/>
      <c r="B521" s="457"/>
      <c r="C521" s="466"/>
      <c r="E521" s="446"/>
    </row>
    <row r="522" spans="1:5" s="240" customFormat="1" ht="12.75">
      <c r="A522" s="443"/>
      <c r="B522" s="457"/>
      <c r="C522" s="466"/>
      <c r="E522" s="446"/>
    </row>
    <row r="523" spans="1:5" s="240" customFormat="1" ht="12.75">
      <c r="A523" s="443"/>
      <c r="B523" s="457"/>
      <c r="C523" s="466"/>
      <c r="E523" s="446"/>
    </row>
    <row r="524" spans="1:5" s="240" customFormat="1" ht="12.75">
      <c r="A524" s="443"/>
      <c r="B524" s="457"/>
      <c r="C524" s="466"/>
      <c r="E524" s="446"/>
    </row>
    <row r="525" spans="1:5" s="240" customFormat="1" ht="12.75">
      <c r="A525" s="443"/>
      <c r="B525" s="455"/>
      <c r="C525" s="466"/>
      <c r="E525" s="446"/>
    </row>
    <row r="526" spans="1:5" s="240" customFormat="1" ht="12.75">
      <c r="A526" s="443"/>
      <c r="B526" s="457"/>
      <c r="C526" s="466"/>
      <c r="E526" s="446"/>
    </row>
    <row r="527" spans="1:5" s="240" customFormat="1" ht="12.75">
      <c r="A527" s="443"/>
      <c r="B527" s="457"/>
      <c r="C527" s="466"/>
      <c r="E527" s="446"/>
    </row>
    <row r="528" spans="1:5" s="240" customFormat="1" ht="12.75">
      <c r="A528" s="443"/>
      <c r="B528" s="457"/>
      <c r="C528" s="466"/>
      <c r="E528" s="446"/>
    </row>
    <row r="529" spans="1:5" s="240" customFormat="1" ht="12.75">
      <c r="A529" s="443"/>
      <c r="B529" s="457"/>
      <c r="C529" s="466"/>
      <c r="E529" s="446"/>
    </row>
    <row r="530" spans="1:5" s="240" customFormat="1" ht="12.75">
      <c r="A530" s="443"/>
      <c r="B530" s="457"/>
      <c r="C530" s="466"/>
      <c r="E530" s="446"/>
    </row>
    <row r="531" spans="1:5" s="240" customFormat="1" ht="12.75">
      <c r="A531" s="443"/>
      <c r="B531" s="457"/>
      <c r="C531" s="466"/>
      <c r="E531" s="446"/>
    </row>
    <row r="532" spans="1:5" s="240" customFormat="1" ht="12.75">
      <c r="A532" s="443"/>
      <c r="B532" s="457"/>
      <c r="C532" s="466"/>
      <c r="E532" s="446"/>
    </row>
    <row r="533" spans="1:5" s="240" customFormat="1" ht="12.75">
      <c r="A533" s="443"/>
      <c r="B533" s="457"/>
      <c r="C533" s="466"/>
      <c r="E533" s="446"/>
    </row>
    <row r="534" spans="1:5" s="240" customFormat="1" ht="12.75">
      <c r="A534" s="443"/>
      <c r="B534" s="457"/>
      <c r="C534" s="466"/>
      <c r="E534" s="446"/>
    </row>
    <row r="535" spans="1:5" s="240" customFormat="1" ht="12.75">
      <c r="A535" s="443"/>
      <c r="B535" s="457"/>
      <c r="C535" s="466"/>
      <c r="E535" s="446"/>
    </row>
    <row r="536" spans="1:5" s="240" customFormat="1" ht="12.75">
      <c r="A536" s="443"/>
      <c r="B536" s="457"/>
      <c r="C536" s="466"/>
      <c r="E536" s="446"/>
    </row>
    <row r="537" spans="1:5" s="240" customFormat="1" ht="12.75">
      <c r="A537" s="443"/>
      <c r="B537" s="457"/>
      <c r="C537" s="466"/>
      <c r="E537" s="446"/>
    </row>
    <row r="538" spans="1:5" s="240" customFormat="1" ht="12.75">
      <c r="A538" s="443"/>
      <c r="B538" s="457"/>
      <c r="C538" s="466"/>
      <c r="E538" s="446"/>
    </row>
    <row r="539" spans="1:5" s="240" customFormat="1" ht="12.75">
      <c r="A539" s="443"/>
      <c r="B539" s="457"/>
      <c r="C539" s="466"/>
      <c r="E539" s="446"/>
    </row>
    <row r="540" spans="1:5" s="240" customFormat="1" ht="12.75">
      <c r="A540" s="443"/>
      <c r="B540" s="457"/>
      <c r="C540" s="466"/>
      <c r="E540" s="446"/>
    </row>
    <row r="541" spans="1:5" s="240" customFormat="1" ht="12.75">
      <c r="A541" s="443"/>
      <c r="B541" s="457"/>
      <c r="C541" s="466"/>
      <c r="E541" s="446"/>
    </row>
    <row r="542" spans="1:5" s="240" customFormat="1" ht="12.75">
      <c r="A542" s="443"/>
      <c r="B542" s="455"/>
      <c r="C542" s="466"/>
      <c r="E542" s="446"/>
    </row>
    <row r="543" spans="1:5" s="240" customFormat="1" ht="12.75">
      <c r="A543" s="443"/>
      <c r="B543" s="467"/>
      <c r="C543" s="468"/>
      <c r="E543" s="446"/>
    </row>
    <row r="544" spans="1:5" s="240" customFormat="1" ht="12.75">
      <c r="A544" s="443"/>
      <c r="B544" s="457"/>
      <c r="C544" s="466"/>
      <c r="E544" s="446"/>
    </row>
    <row r="545" spans="1:5" s="240" customFormat="1" ht="12.75">
      <c r="A545" s="443"/>
      <c r="B545" s="467"/>
      <c r="C545" s="468"/>
      <c r="E545" s="446"/>
    </row>
    <row r="546" spans="1:5" s="240" customFormat="1" ht="12.75">
      <c r="A546" s="443"/>
      <c r="B546" s="457"/>
      <c r="C546" s="466"/>
      <c r="E546" s="446"/>
    </row>
    <row r="547" spans="1:5" s="240" customFormat="1" ht="12.75">
      <c r="A547" s="443"/>
      <c r="B547" s="467"/>
      <c r="C547" s="468"/>
      <c r="E547" s="446"/>
    </row>
    <row r="548" spans="1:5" s="240" customFormat="1" ht="12.75">
      <c r="A548" s="443"/>
      <c r="B548" s="457"/>
      <c r="C548" s="466"/>
      <c r="E548" s="446"/>
    </row>
    <row r="549" spans="1:5" s="240" customFormat="1" ht="12.75">
      <c r="A549" s="443"/>
      <c r="B549" s="467"/>
      <c r="C549" s="468"/>
      <c r="E549" s="446"/>
    </row>
    <row r="550" spans="1:5" s="240" customFormat="1" ht="12.75">
      <c r="A550" s="443"/>
      <c r="B550" s="457"/>
      <c r="C550" s="466"/>
      <c r="E550" s="446"/>
    </row>
    <row r="551" spans="1:5" s="240" customFormat="1" ht="12.75">
      <c r="A551" s="443"/>
      <c r="B551" s="457"/>
      <c r="C551" s="466"/>
      <c r="E551" s="446"/>
    </row>
    <row r="552" spans="1:5" s="240" customFormat="1" ht="12.75">
      <c r="A552" s="443"/>
      <c r="B552" s="457"/>
      <c r="C552" s="466"/>
      <c r="E552" s="446"/>
    </row>
    <row r="553" spans="1:5" s="240" customFormat="1" ht="12.75">
      <c r="A553" s="443"/>
      <c r="B553" s="457"/>
      <c r="C553" s="466"/>
      <c r="E553" s="446"/>
    </row>
    <row r="554" spans="1:5" s="240" customFormat="1" ht="12.75">
      <c r="A554" s="443"/>
      <c r="B554" s="457"/>
      <c r="C554" s="466"/>
      <c r="E554" s="446"/>
    </row>
    <row r="555" spans="1:5" s="240" customFormat="1" ht="12.75">
      <c r="A555" s="443"/>
      <c r="B555" s="457"/>
      <c r="C555" s="458"/>
      <c r="E555" s="446"/>
    </row>
    <row r="556" spans="1:5" s="240" customFormat="1" ht="12.75">
      <c r="A556" s="472"/>
      <c r="B556" s="447"/>
      <c r="C556" s="448"/>
      <c r="E556" s="446"/>
    </row>
    <row r="557" spans="1:5" s="240" customFormat="1" ht="12.75">
      <c r="A557" s="473"/>
      <c r="B557" s="467"/>
      <c r="C557" s="474"/>
      <c r="E557" s="446"/>
    </row>
    <row r="558" spans="1:5" s="240" customFormat="1" ht="12.75">
      <c r="A558" s="473"/>
      <c r="B558" s="457"/>
      <c r="C558" s="458"/>
      <c r="E558" s="446"/>
    </row>
    <row r="559" spans="1:5" s="240" customFormat="1" ht="12.75">
      <c r="A559" s="473"/>
      <c r="B559" s="455"/>
      <c r="C559" s="458"/>
      <c r="E559" s="446"/>
    </row>
    <row r="560" spans="1:5" s="240" customFormat="1" ht="12.75">
      <c r="A560" s="473"/>
      <c r="B560" s="467"/>
      <c r="C560" s="474"/>
      <c r="E560" s="446"/>
    </row>
    <row r="561" spans="1:5" s="240" customFormat="1" ht="12.75">
      <c r="A561" s="473"/>
      <c r="B561" s="457"/>
      <c r="C561" s="458"/>
      <c r="E561" s="446"/>
    </row>
    <row r="562" spans="1:5" s="240" customFormat="1" ht="12.75">
      <c r="A562" s="473"/>
      <c r="B562" s="457"/>
      <c r="C562" s="458"/>
      <c r="E562" s="446"/>
    </row>
    <row r="563" spans="1:5" s="240" customFormat="1" ht="12.75">
      <c r="A563" s="473"/>
      <c r="B563" s="457"/>
      <c r="C563" s="458"/>
      <c r="E563" s="446"/>
    </row>
    <row r="564" spans="1:5" s="240" customFormat="1" ht="12.75">
      <c r="A564" s="473"/>
      <c r="B564" s="467"/>
      <c r="C564" s="474"/>
      <c r="E564" s="446"/>
    </row>
    <row r="565" spans="1:5" s="240" customFormat="1" ht="12.75">
      <c r="A565" s="473"/>
      <c r="B565" s="457"/>
      <c r="C565" s="458"/>
      <c r="E565" s="446"/>
    </row>
    <row r="566" spans="1:5" s="240" customFormat="1" ht="12.75">
      <c r="A566" s="473"/>
      <c r="B566" s="457"/>
      <c r="C566" s="458"/>
      <c r="E566" s="446"/>
    </row>
    <row r="567" spans="1:5" s="240" customFormat="1" ht="12.75">
      <c r="A567" s="473"/>
      <c r="B567" s="467"/>
      <c r="C567" s="474"/>
      <c r="E567" s="446"/>
    </row>
    <row r="568" spans="1:5" s="240" customFormat="1" ht="12.75">
      <c r="A568" s="473"/>
      <c r="B568" s="457"/>
      <c r="C568" s="458"/>
      <c r="E568" s="446"/>
    </row>
    <row r="569" spans="1:5" s="240" customFormat="1" ht="12.75">
      <c r="A569" s="473"/>
      <c r="B569" s="467"/>
      <c r="C569" s="474"/>
      <c r="E569" s="446"/>
    </row>
    <row r="570" spans="1:5" s="240" customFormat="1" ht="12.75">
      <c r="A570" s="473"/>
      <c r="B570" s="457"/>
      <c r="C570" s="458"/>
      <c r="E570" s="446"/>
    </row>
    <row r="571" spans="1:5" s="240" customFormat="1" ht="14.25">
      <c r="A571" s="443"/>
      <c r="B571" s="469"/>
      <c r="C571" s="466"/>
      <c r="E571" s="446"/>
    </row>
    <row r="572" spans="1:5" s="240" customFormat="1" ht="12.75">
      <c r="A572" s="443"/>
      <c r="B572" s="455"/>
      <c r="C572" s="474"/>
      <c r="E572" s="446"/>
    </row>
    <row r="573" spans="1:5" s="240" customFormat="1" ht="12.75">
      <c r="A573" s="443"/>
      <c r="B573" s="467"/>
      <c r="C573" s="474"/>
      <c r="E573" s="446"/>
    </row>
    <row r="574" spans="1:5" s="240" customFormat="1" ht="12.75">
      <c r="A574" s="443"/>
      <c r="B574" s="457"/>
      <c r="C574" s="458"/>
      <c r="E574" s="446"/>
    </row>
    <row r="575" spans="1:5" s="240" customFormat="1" ht="12.75">
      <c r="A575" s="443"/>
      <c r="B575" s="457"/>
      <c r="C575" s="458"/>
      <c r="E575" s="446"/>
    </row>
    <row r="576" spans="1:5" s="240" customFormat="1" ht="12.75">
      <c r="A576" s="443"/>
      <c r="B576" s="457"/>
      <c r="C576" s="458"/>
      <c r="E576" s="446"/>
    </row>
    <row r="577" spans="1:5" s="240" customFormat="1" ht="12.75">
      <c r="A577" s="443"/>
      <c r="B577" s="457"/>
      <c r="C577" s="458"/>
      <c r="E577" s="446"/>
    </row>
    <row r="578" spans="1:5" s="240" customFormat="1" ht="12.75">
      <c r="A578" s="443"/>
      <c r="B578" s="457"/>
      <c r="C578" s="458"/>
      <c r="E578" s="446"/>
    </row>
    <row r="579" spans="1:5" s="240" customFormat="1" ht="12.75">
      <c r="A579" s="443"/>
      <c r="B579" s="457"/>
      <c r="C579" s="458"/>
      <c r="E579" s="446"/>
    </row>
    <row r="580" spans="1:5" s="240" customFormat="1" ht="12.75">
      <c r="A580" s="443"/>
      <c r="B580" s="457"/>
      <c r="C580" s="458"/>
      <c r="E580" s="446"/>
    </row>
    <row r="581" spans="1:5" s="240" customFormat="1" ht="12.75">
      <c r="A581" s="443"/>
      <c r="B581" s="457"/>
      <c r="C581" s="458"/>
      <c r="E581" s="446"/>
    </row>
    <row r="582" spans="1:5" s="240" customFormat="1" ht="12.75">
      <c r="A582" s="443"/>
      <c r="B582" s="457"/>
      <c r="C582" s="458"/>
      <c r="E582" s="446"/>
    </row>
    <row r="583" spans="1:5" s="240" customFormat="1" ht="12.75">
      <c r="A583" s="443"/>
      <c r="B583" s="457"/>
      <c r="C583" s="458"/>
      <c r="E583" s="446"/>
    </row>
    <row r="584" spans="1:5" s="240" customFormat="1" ht="12.75">
      <c r="A584" s="443"/>
      <c r="B584" s="457"/>
      <c r="C584" s="458"/>
      <c r="E584" s="446"/>
    </row>
    <row r="585" spans="1:5" s="240" customFormat="1" ht="12.75">
      <c r="A585" s="443"/>
      <c r="B585" s="457"/>
      <c r="C585" s="458"/>
      <c r="E585" s="446"/>
    </row>
    <row r="586" spans="1:5" s="240" customFormat="1" ht="12.75">
      <c r="A586" s="443"/>
      <c r="B586" s="457"/>
      <c r="C586" s="458"/>
      <c r="E586" s="446"/>
    </row>
    <row r="587" spans="1:5" s="240" customFormat="1" ht="12.75">
      <c r="A587" s="443"/>
      <c r="B587" s="467"/>
      <c r="C587" s="474"/>
      <c r="E587" s="446"/>
    </row>
    <row r="588" spans="1:5" s="240" customFormat="1" ht="25.5" customHeight="1">
      <c r="A588" s="443"/>
      <c r="B588" s="457"/>
      <c r="C588" s="458"/>
      <c r="E588" s="446"/>
    </row>
    <row r="589" spans="1:5" s="240" customFormat="1" ht="12.75">
      <c r="A589" s="443"/>
      <c r="B589" s="457"/>
      <c r="C589" s="458"/>
      <c r="E589" s="446"/>
    </row>
    <row r="590" spans="1:5" s="240" customFormat="1" ht="12.75">
      <c r="A590" s="443"/>
      <c r="B590" s="457"/>
      <c r="C590" s="458"/>
      <c r="E590" s="446"/>
    </row>
    <row r="591" spans="1:5" s="240" customFormat="1" ht="12.75">
      <c r="A591" s="443"/>
      <c r="B591" s="457"/>
      <c r="C591" s="458"/>
      <c r="E591" s="446"/>
    </row>
    <row r="592" spans="1:5" s="240" customFormat="1" ht="12.75">
      <c r="A592" s="443"/>
      <c r="B592" s="457"/>
      <c r="C592" s="458"/>
      <c r="E592" s="446"/>
    </row>
    <row r="593" spans="1:5" s="240" customFormat="1" ht="30.75" customHeight="1">
      <c r="A593" s="443"/>
      <c r="B593" s="457"/>
      <c r="C593" s="458"/>
      <c r="E593" s="446"/>
    </row>
    <row r="594" spans="1:5" s="240" customFormat="1" ht="12.75">
      <c r="A594" s="443"/>
      <c r="B594" s="457"/>
      <c r="C594" s="458"/>
      <c r="E594" s="446"/>
    </row>
    <row r="595" spans="1:5" s="240" customFormat="1" ht="12.75">
      <c r="A595" s="443"/>
      <c r="B595" s="457"/>
      <c r="C595" s="458"/>
      <c r="E595" s="446"/>
    </row>
    <row r="596" spans="1:5" s="240" customFormat="1" ht="12.75">
      <c r="A596" s="443"/>
      <c r="B596" s="457"/>
      <c r="C596" s="458"/>
      <c r="E596" s="446"/>
    </row>
    <row r="597" spans="1:5" s="240" customFormat="1" ht="12.75">
      <c r="A597" s="443"/>
      <c r="B597" s="457"/>
      <c r="C597" s="458"/>
      <c r="E597" s="446"/>
    </row>
    <row r="598" spans="1:5" s="240" customFormat="1" ht="12.75">
      <c r="A598" s="443"/>
      <c r="B598" s="457"/>
      <c r="C598" s="458"/>
      <c r="E598" s="446"/>
    </row>
    <row r="599" spans="1:5" s="240" customFormat="1" ht="15" customHeight="1">
      <c r="A599" s="443"/>
      <c r="B599" s="457"/>
      <c r="C599" s="458"/>
      <c r="E599" s="446"/>
    </row>
    <row r="600" spans="1:5" s="240" customFormat="1" ht="15" customHeight="1">
      <c r="A600" s="443"/>
      <c r="B600" s="457"/>
      <c r="C600" s="458"/>
      <c r="E600" s="446"/>
    </row>
    <row r="601" spans="1:5" s="240" customFormat="1" ht="15" customHeight="1">
      <c r="A601" s="443"/>
      <c r="B601" s="457"/>
      <c r="C601" s="458"/>
      <c r="E601" s="446"/>
    </row>
    <row r="602" spans="1:5" s="240" customFormat="1" ht="15" customHeight="1">
      <c r="A602" s="443"/>
      <c r="B602" s="457"/>
      <c r="C602" s="458"/>
      <c r="E602" s="446"/>
    </row>
    <row r="603" spans="1:5" s="240" customFormat="1" ht="15" customHeight="1">
      <c r="A603" s="443"/>
      <c r="B603" s="455"/>
      <c r="C603" s="474"/>
      <c r="E603" s="446"/>
    </row>
    <row r="604" spans="1:5" s="240" customFormat="1" ht="15" customHeight="1">
      <c r="A604" s="443"/>
      <c r="B604" s="467"/>
      <c r="C604" s="474"/>
      <c r="E604" s="446"/>
    </row>
    <row r="605" spans="1:5" s="240" customFormat="1" ht="15" customHeight="1">
      <c r="A605" s="473"/>
      <c r="B605" s="457"/>
      <c r="C605" s="458"/>
      <c r="E605" s="446"/>
    </row>
    <row r="606" spans="1:5" s="240" customFormat="1" ht="15" customHeight="1">
      <c r="A606" s="443"/>
      <c r="B606" s="457"/>
      <c r="C606" s="458"/>
      <c r="E606" s="446"/>
    </row>
    <row r="607" spans="1:5" s="240" customFormat="1" ht="15" customHeight="1">
      <c r="A607" s="473"/>
      <c r="B607" s="457"/>
      <c r="C607" s="458"/>
      <c r="E607" s="446"/>
    </row>
    <row r="608" spans="1:5" s="240" customFormat="1" ht="15" customHeight="1">
      <c r="A608" s="443"/>
      <c r="B608" s="457"/>
      <c r="C608" s="458"/>
      <c r="E608" s="446"/>
    </row>
    <row r="609" spans="1:5" s="240" customFormat="1" ht="15" customHeight="1">
      <c r="A609" s="473"/>
      <c r="B609" s="457"/>
      <c r="C609" s="458"/>
      <c r="E609" s="446"/>
    </row>
    <row r="610" spans="1:5" s="240" customFormat="1" ht="15" customHeight="1">
      <c r="A610" s="443"/>
      <c r="B610" s="457"/>
      <c r="C610" s="458"/>
      <c r="E610" s="446"/>
    </row>
    <row r="611" spans="1:5" s="240" customFormat="1" ht="15" customHeight="1">
      <c r="A611" s="473"/>
      <c r="B611" s="457"/>
      <c r="C611" s="458"/>
      <c r="E611" s="446"/>
    </row>
    <row r="612" spans="1:5" s="240" customFormat="1" ht="15" customHeight="1">
      <c r="A612" s="443"/>
      <c r="B612" s="457"/>
      <c r="C612" s="458"/>
      <c r="E612" s="446"/>
    </row>
    <row r="613" spans="1:5" s="240" customFormat="1" ht="15" customHeight="1">
      <c r="A613" s="473"/>
      <c r="B613" s="457"/>
      <c r="C613" s="458"/>
      <c r="E613" s="446"/>
    </row>
    <row r="614" spans="1:5" s="240" customFormat="1" ht="15" customHeight="1">
      <c r="A614" s="443"/>
      <c r="B614" s="457"/>
      <c r="C614" s="458"/>
      <c r="E614" s="446"/>
    </row>
    <row r="615" spans="1:5" s="240" customFormat="1" ht="15" customHeight="1">
      <c r="A615" s="473"/>
      <c r="B615" s="457"/>
      <c r="C615" s="458"/>
      <c r="E615" s="446"/>
    </row>
    <row r="616" spans="1:5" s="240" customFormat="1" ht="15" customHeight="1">
      <c r="A616" s="443"/>
      <c r="B616" s="457"/>
      <c r="C616" s="458"/>
      <c r="E616" s="446"/>
    </row>
    <row r="617" spans="1:5" s="240" customFormat="1" ht="15" customHeight="1">
      <c r="A617" s="473"/>
      <c r="B617" s="457"/>
      <c r="C617" s="458"/>
      <c r="E617" s="446"/>
    </row>
    <row r="618" spans="1:5" s="240" customFormat="1" ht="15" customHeight="1">
      <c r="A618" s="443"/>
      <c r="B618" s="457"/>
      <c r="C618" s="458"/>
      <c r="E618" s="446"/>
    </row>
    <row r="619" spans="1:5" s="240" customFormat="1" ht="15" customHeight="1">
      <c r="A619" s="473"/>
      <c r="B619" s="457"/>
      <c r="C619" s="458"/>
      <c r="E619" s="446"/>
    </row>
    <row r="620" spans="1:5" s="240" customFormat="1" ht="15" customHeight="1">
      <c r="A620" s="443"/>
      <c r="B620" s="457"/>
      <c r="C620" s="458"/>
      <c r="E620" s="446"/>
    </row>
    <row r="621" spans="1:5" s="240" customFormat="1" ht="15" customHeight="1">
      <c r="A621" s="473"/>
      <c r="B621" s="457"/>
      <c r="C621" s="458"/>
      <c r="E621" s="446"/>
    </row>
    <row r="622" spans="1:5" s="240" customFormat="1" ht="15" customHeight="1">
      <c r="A622" s="443"/>
      <c r="B622" s="457"/>
      <c r="C622" s="458"/>
      <c r="E622" s="446"/>
    </row>
    <row r="623" spans="1:5" s="240" customFormat="1" ht="15" customHeight="1">
      <c r="A623" s="473"/>
      <c r="B623" s="457"/>
      <c r="C623" s="458"/>
      <c r="E623" s="446"/>
    </row>
    <row r="624" spans="1:5" s="240" customFormat="1" ht="15" customHeight="1">
      <c r="A624" s="473"/>
      <c r="B624" s="467"/>
      <c r="C624" s="474"/>
      <c r="E624" s="446"/>
    </row>
    <row r="625" spans="1:5" s="240" customFormat="1" ht="15" customHeight="1">
      <c r="A625" s="473"/>
      <c r="B625" s="457"/>
      <c r="C625" s="458"/>
      <c r="E625" s="446"/>
    </row>
    <row r="626" spans="1:5" s="240" customFormat="1" ht="15" customHeight="1">
      <c r="A626" s="473"/>
      <c r="B626" s="457"/>
      <c r="C626" s="458"/>
      <c r="E626" s="446"/>
    </row>
    <row r="627" spans="1:5" s="240" customFormat="1" ht="15" customHeight="1">
      <c r="A627" s="473"/>
      <c r="B627" s="457"/>
      <c r="C627" s="458"/>
      <c r="E627" s="446"/>
    </row>
    <row r="628" spans="1:5" s="240" customFormat="1" ht="15" customHeight="1">
      <c r="A628" s="473"/>
      <c r="B628" s="457"/>
      <c r="C628" s="458"/>
      <c r="E628" s="446"/>
    </row>
    <row r="629" spans="1:5" s="240" customFormat="1" ht="15" customHeight="1">
      <c r="A629" s="473"/>
      <c r="B629" s="457"/>
      <c r="C629" s="458"/>
      <c r="E629" s="446"/>
    </row>
    <row r="630" spans="1:5" s="240" customFormat="1" ht="15" customHeight="1">
      <c r="A630" s="473"/>
      <c r="B630" s="457"/>
      <c r="C630" s="458"/>
      <c r="E630" s="446"/>
    </row>
    <row r="631" spans="1:5" s="240" customFormat="1" ht="15" customHeight="1">
      <c r="A631" s="443"/>
      <c r="B631" s="475"/>
      <c r="C631" s="445"/>
      <c r="E631" s="446"/>
    </row>
    <row r="632" s="240" customFormat="1" ht="15" customHeight="1">
      <c r="C632" s="239"/>
    </row>
    <row r="633" s="240" customFormat="1" ht="15" customHeight="1">
      <c r="C633" s="239"/>
    </row>
    <row r="634" s="240" customFormat="1" ht="15" customHeight="1">
      <c r="C634" s="239"/>
    </row>
    <row r="635" s="240" customFormat="1" ht="15" customHeight="1">
      <c r="C635" s="239"/>
    </row>
    <row r="636" s="240" customFormat="1" ht="15" customHeight="1">
      <c r="C636" s="239"/>
    </row>
    <row r="637" s="240" customFormat="1" ht="15" customHeight="1">
      <c r="C637" s="239"/>
    </row>
    <row r="638" s="240" customFormat="1" ht="15" customHeight="1">
      <c r="C638" s="239"/>
    </row>
    <row r="639" s="240" customFormat="1" ht="15" customHeight="1">
      <c r="C639" s="239"/>
    </row>
    <row r="640" s="240" customFormat="1" ht="15" customHeight="1">
      <c r="C640" s="239"/>
    </row>
    <row r="641" s="240" customFormat="1" ht="15" customHeight="1">
      <c r="C641" s="239"/>
    </row>
    <row r="642" s="240" customFormat="1" ht="15" customHeight="1">
      <c r="C642" s="239"/>
    </row>
    <row r="643" s="240" customFormat="1" ht="15" customHeight="1">
      <c r="C643" s="239"/>
    </row>
    <row r="644" s="240" customFormat="1" ht="15" customHeight="1">
      <c r="C644" s="239"/>
    </row>
    <row r="645" s="240" customFormat="1" ht="15" customHeight="1">
      <c r="C645" s="239"/>
    </row>
    <row r="646" s="240" customFormat="1" ht="15" customHeight="1">
      <c r="C646" s="239"/>
    </row>
    <row r="647" s="240" customFormat="1" ht="15" customHeight="1">
      <c r="C647" s="239"/>
    </row>
    <row r="648" s="240" customFormat="1" ht="15" customHeight="1">
      <c r="C648" s="239"/>
    </row>
    <row r="649" s="240" customFormat="1" ht="15" customHeight="1">
      <c r="C649" s="239"/>
    </row>
    <row r="650" s="240" customFormat="1" ht="15" customHeight="1">
      <c r="C650" s="239"/>
    </row>
    <row r="651" s="240" customFormat="1" ht="15" customHeight="1">
      <c r="C651" s="239"/>
    </row>
    <row r="652" s="240" customFormat="1" ht="15" customHeight="1">
      <c r="C652" s="239"/>
    </row>
    <row r="653" s="240" customFormat="1" ht="15" customHeight="1">
      <c r="C653" s="239"/>
    </row>
    <row r="654" s="240" customFormat="1" ht="15" customHeight="1">
      <c r="C654" s="239"/>
    </row>
    <row r="655" s="240" customFormat="1" ht="15" customHeight="1">
      <c r="C655" s="239"/>
    </row>
    <row r="656" s="240" customFormat="1" ht="15" customHeight="1">
      <c r="C656" s="239"/>
    </row>
    <row r="657" s="240" customFormat="1" ht="15" customHeight="1">
      <c r="C657" s="239"/>
    </row>
    <row r="658" s="240" customFormat="1" ht="15" customHeight="1">
      <c r="C658" s="239"/>
    </row>
    <row r="659" s="240" customFormat="1" ht="15" customHeight="1">
      <c r="C659" s="239"/>
    </row>
    <row r="660" s="240" customFormat="1" ht="15" customHeight="1">
      <c r="C660" s="239"/>
    </row>
    <row r="661" s="240" customFormat="1" ht="15" customHeight="1">
      <c r="C661" s="239"/>
    </row>
    <row r="662" s="240" customFormat="1" ht="15" customHeight="1">
      <c r="C662" s="239"/>
    </row>
    <row r="663" s="240" customFormat="1" ht="15" customHeight="1">
      <c r="C663" s="239"/>
    </row>
    <row r="664" s="240" customFormat="1" ht="15" customHeight="1">
      <c r="C664" s="239"/>
    </row>
    <row r="665" s="240" customFormat="1" ht="15" customHeight="1">
      <c r="C665" s="239"/>
    </row>
    <row r="666" s="240" customFormat="1" ht="15" customHeight="1">
      <c r="C666" s="239"/>
    </row>
    <row r="667" s="240" customFormat="1" ht="15" customHeight="1">
      <c r="C667" s="239"/>
    </row>
    <row r="668" s="240" customFormat="1" ht="15" customHeight="1">
      <c r="C668" s="239"/>
    </row>
    <row r="669" s="240" customFormat="1" ht="15" customHeight="1">
      <c r="C669" s="239"/>
    </row>
    <row r="670" s="240" customFormat="1" ht="15" customHeight="1">
      <c r="C670" s="239"/>
    </row>
    <row r="671" s="240" customFormat="1" ht="15" customHeight="1">
      <c r="C671" s="239"/>
    </row>
    <row r="672" s="240" customFormat="1" ht="15" customHeight="1">
      <c r="C672" s="239"/>
    </row>
    <row r="673" s="240" customFormat="1" ht="15" customHeight="1">
      <c r="C673" s="239"/>
    </row>
    <row r="674" s="240" customFormat="1" ht="15" customHeight="1">
      <c r="C674" s="239"/>
    </row>
    <row r="675" s="240" customFormat="1" ht="15" customHeight="1">
      <c r="C675" s="239"/>
    </row>
    <row r="676" s="240" customFormat="1" ht="15" customHeight="1">
      <c r="C676" s="239"/>
    </row>
    <row r="677" s="240" customFormat="1" ht="15" customHeight="1">
      <c r="C677" s="239"/>
    </row>
    <row r="678" s="240" customFormat="1" ht="15" customHeight="1">
      <c r="C678" s="239"/>
    </row>
    <row r="679" s="240" customFormat="1" ht="15" customHeight="1">
      <c r="C679" s="239"/>
    </row>
    <row r="680" s="240" customFormat="1" ht="15" customHeight="1">
      <c r="C680" s="239"/>
    </row>
    <row r="681" s="240" customFormat="1" ht="15" customHeight="1">
      <c r="C681" s="239"/>
    </row>
    <row r="682" s="240" customFormat="1" ht="15" customHeight="1">
      <c r="C682" s="239"/>
    </row>
    <row r="683" s="240" customFormat="1" ht="15" customHeight="1">
      <c r="C683" s="239"/>
    </row>
    <row r="684" s="240" customFormat="1" ht="15" customHeight="1">
      <c r="C684" s="239"/>
    </row>
    <row r="685" s="240" customFormat="1" ht="15" customHeight="1">
      <c r="C685" s="239"/>
    </row>
    <row r="686" s="240" customFormat="1" ht="15" customHeight="1">
      <c r="C686" s="239"/>
    </row>
    <row r="687" s="240" customFormat="1" ht="15" customHeight="1">
      <c r="C687" s="239"/>
    </row>
    <row r="688" s="240" customFormat="1" ht="15" customHeight="1">
      <c r="C688" s="239"/>
    </row>
    <row r="689" s="240" customFormat="1" ht="15" customHeight="1">
      <c r="C689" s="239"/>
    </row>
    <row r="690" s="240" customFormat="1" ht="15" customHeight="1">
      <c r="C690" s="239"/>
    </row>
    <row r="691" s="240" customFormat="1" ht="15" customHeight="1">
      <c r="C691" s="239"/>
    </row>
    <row r="692" s="240" customFormat="1" ht="15" customHeight="1">
      <c r="C692" s="239"/>
    </row>
    <row r="693" s="240" customFormat="1" ht="15" customHeight="1">
      <c r="C693" s="239"/>
    </row>
    <row r="694" s="240" customFormat="1" ht="15" customHeight="1">
      <c r="C694" s="239"/>
    </row>
    <row r="695" s="240" customFormat="1" ht="15" customHeight="1">
      <c r="C695" s="239"/>
    </row>
    <row r="696" s="240" customFormat="1" ht="15" customHeight="1">
      <c r="C696" s="239"/>
    </row>
    <row r="697" s="240" customFormat="1" ht="15" customHeight="1">
      <c r="C697" s="239"/>
    </row>
    <row r="698" s="240" customFormat="1" ht="15" customHeight="1">
      <c r="C698" s="239"/>
    </row>
    <row r="699" s="240" customFormat="1" ht="15" customHeight="1">
      <c r="C699" s="239"/>
    </row>
    <row r="700" s="240" customFormat="1" ht="15" customHeight="1">
      <c r="C700" s="239"/>
    </row>
    <row r="701" s="240" customFormat="1" ht="15" customHeight="1">
      <c r="C701" s="239"/>
    </row>
    <row r="702" s="240" customFormat="1" ht="15" customHeight="1">
      <c r="C702" s="239"/>
    </row>
    <row r="703" s="240" customFormat="1" ht="15" customHeight="1">
      <c r="C703" s="239"/>
    </row>
    <row r="704" s="240" customFormat="1" ht="15" customHeight="1">
      <c r="C704" s="239"/>
    </row>
    <row r="705" s="240" customFormat="1" ht="15" customHeight="1">
      <c r="C705" s="239"/>
    </row>
    <row r="706" s="240" customFormat="1" ht="15" customHeight="1">
      <c r="C706" s="239"/>
    </row>
    <row r="707" s="240" customFormat="1" ht="15" customHeight="1">
      <c r="C707" s="239"/>
    </row>
    <row r="708" s="240" customFormat="1" ht="15" customHeight="1">
      <c r="C708" s="239"/>
    </row>
    <row r="709" s="240" customFormat="1" ht="15" customHeight="1">
      <c r="C709" s="239"/>
    </row>
    <row r="710" s="240" customFormat="1" ht="15" customHeight="1">
      <c r="C710" s="239"/>
    </row>
    <row r="711" s="240" customFormat="1" ht="15" customHeight="1">
      <c r="C711" s="239"/>
    </row>
    <row r="712" s="240" customFormat="1" ht="15" customHeight="1">
      <c r="C712" s="239"/>
    </row>
    <row r="713" s="240" customFormat="1" ht="15" customHeight="1">
      <c r="C713" s="239"/>
    </row>
    <row r="714" s="240" customFormat="1" ht="15" customHeight="1">
      <c r="C714" s="239"/>
    </row>
    <row r="715" s="240" customFormat="1" ht="15" customHeight="1">
      <c r="C715" s="239"/>
    </row>
    <row r="716" s="240" customFormat="1" ht="15" customHeight="1">
      <c r="C716" s="239"/>
    </row>
    <row r="717" s="240" customFormat="1" ht="15" customHeight="1">
      <c r="C717" s="239"/>
    </row>
    <row r="718" s="240" customFormat="1" ht="12.75">
      <c r="C718" s="239"/>
    </row>
    <row r="719" s="240" customFormat="1" ht="12.75">
      <c r="C719" s="239"/>
    </row>
    <row r="720" s="240" customFormat="1" ht="12.75">
      <c r="C720" s="239"/>
    </row>
    <row r="721" s="240" customFormat="1" ht="12.75">
      <c r="C721" s="239"/>
    </row>
    <row r="722" s="240" customFormat="1" ht="12.75">
      <c r="C722" s="239"/>
    </row>
    <row r="723" s="240" customFormat="1" ht="12.75">
      <c r="C723" s="239"/>
    </row>
    <row r="724" s="240" customFormat="1" ht="12.75">
      <c r="C724" s="239"/>
    </row>
    <row r="725" s="240" customFormat="1" ht="12.75">
      <c r="C725" s="239"/>
    </row>
    <row r="726" s="240" customFormat="1" ht="12.75">
      <c r="C726" s="239"/>
    </row>
    <row r="727" s="240" customFormat="1" ht="12.75">
      <c r="C727" s="239"/>
    </row>
    <row r="728" s="240" customFormat="1" ht="12.75">
      <c r="C728" s="239"/>
    </row>
    <row r="729" s="240" customFormat="1" ht="12.75">
      <c r="C729" s="239"/>
    </row>
    <row r="730" s="240" customFormat="1" ht="12.75">
      <c r="C730" s="239"/>
    </row>
    <row r="731" s="240" customFormat="1" ht="12.75">
      <c r="C731" s="239"/>
    </row>
    <row r="732" s="240" customFormat="1" ht="12.75">
      <c r="C732" s="239"/>
    </row>
    <row r="733" s="240" customFormat="1" ht="12.75">
      <c r="C733" s="239"/>
    </row>
    <row r="734" s="240" customFormat="1" ht="12.75">
      <c r="C734" s="239"/>
    </row>
    <row r="735" s="240" customFormat="1" ht="12.75">
      <c r="C735" s="239"/>
    </row>
    <row r="736" s="240" customFormat="1" ht="12.75">
      <c r="C736" s="239"/>
    </row>
    <row r="737" s="240" customFormat="1" ht="12.75">
      <c r="C737" s="239"/>
    </row>
    <row r="738" s="240" customFormat="1" ht="12.75">
      <c r="C738" s="239"/>
    </row>
    <row r="739" s="240" customFormat="1" ht="12.75">
      <c r="C739" s="239"/>
    </row>
    <row r="740" s="240" customFormat="1" ht="12.75">
      <c r="C740" s="239"/>
    </row>
    <row r="741" s="240" customFormat="1" ht="12.75">
      <c r="C741" s="239"/>
    </row>
    <row r="742" s="240" customFormat="1" ht="12.75">
      <c r="C742" s="239"/>
    </row>
    <row r="743" s="240" customFormat="1" ht="12.75">
      <c r="C743" s="239"/>
    </row>
    <row r="744" s="240" customFormat="1" ht="12.75">
      <c r="C744" s="239"/>
    </row>
    <row r="745" s="240" customFormat="1" ht="12.75">
      <c r="C745" s="239"/>
    </row>
    <row r="746" s="240" customFormat="1" ht="12.75">
      <c r="C746" s="239"/>
    </row>
    <row r="747" s="240" customFormat="1" ht="12.75">
      <c r="C747" s="239"/>
    </row>
    <row r="748" s="240" customFormat="1" ht="12.75">
      <c r="C748" s="239"/>
    </row>
    <row r="749" s="240" customFormat="1" ht="12.75">
      <c r="C749" s="239"/>
    </row>
    <row r="750" s="240" customFormat="1" ht="12.75">
      <c r="C750" s="239"/>
    </row>
    <row r="751" s="240" customFormat="1" ht="12.75">
      <c r="C751" s="239"/>
    </row>
    <row r="752" s="240" customFormat="1" ht="12.75">
      <c r="C752" s="239"/>
    </row>
    <row r="753" s="240" customFormat="1" ht="12.75">
      <c r="C753" s="239"/>
    </row>
    <row r="754" s="240" customFormat="1" ht="12.75">
      <c r="C754" s="239"/>
    </row>
    <row r="755" s="240" customFormat="1" ht="12.75">
      <c r="C755" s="239"/>
    </row>
    <row r="756" s="240" customFormat="1" ht="12.75">
      <c r="C756" s="239"/>
    </row>
    <row r="757" s="240" customFormat="1" ht="12.75">
      <c r="C757" s="239"/>
    </row>
    <row r="758" s="240" customFormat="1" ht="12.75">
      <c r="C758" s="239"/>
    </row>
    <row r="759" s="240" customFormat="1" ht="12.75">
      <c r="C759" s="239"/>
    </row>
    <row r="760" s="240" customFormat="1" ht="12.75">
      <c r="C760" s="239"/>
    </row>
    <row r="761" s="240" customFormat="1" ht="12.75">
      <c r="C761" s="239"/>
    </row>
    <row r="762" s="240" customFormat="1" ht="12.75">
      <c r="C762" s="239"/>
    </row>
    <row r="763" s="240" customFormat="1" ht="12.75">
      <c r="C763" s="239"/>
    </row>
    <row r="764" s="240" customFormat="1" ht="12.75">
      <c r="C764" s="239"/>
    </row>
    <row r="765" s="240" customFormat="1" ht="12.75">
      <c r="C765" s="239"/>
    </row>
    <row r="766" s="240" customFormat="1" ht="12.75">
      <c r="C766" s="239"/>
    </row>
    <row r="767" s="240" customFormat="1" ht="12.75">
      <c r="C767" s="239"/>
    </row>
    <row r="768" s="240" customFormat="1" ht="12.75">
      <c r="C768" s="239"/>
    </row>
    <row r="769" s="240" customFormat="1" ht="12.75">
      <c r="C769" s="239"/>
    </row>
    <row r="770" s="240" customFormat="1" ht="12.75">
      <c r="C770" s="239"/>
    </row>
    <row r="771" s="240" customFormat="1" ht="12.75">
      <c r="C771" s="239"/>
    </row>
    <row r="772" s="240" customFormat="1" ht="12.75">
      <c r="C772" s="239"/>
    </row>
    <row r="773" s="240" customFormat="1" ht="12.75">
      <c r="C773" s="239"/>
    </row>
    <row r="774" s="240" customFormat="1" ht="12.75">
      <c r="C774" s="239"/>
    </row>
    <row r="775" s="240" customFormat="1" ht="12.75">
      <c r="C775" s="239"/>
    </row>
    <row r="776" s="240" customFormat="1" ht="12.75">
      <c r="C776" s="239"/>
    </row>
    <row r="777" s="240" customFormat="1" ht="12.75">
      <c r="C777" s="239"/>
    </row>
    <row r="778" s="240" customFormat="1" ht="12.75">
      <c r="C778" s="239"/>
    </row>
    <row r="779" s="240" customFormat="1" ht="12.75">
      <c r="C779" s="239"/>
    </row>
    <row r="780" s="240" customFormat="1" ht="12.75">
      <c r="C780" s="239"/>
    </row>
    <row r="781" s="240" customFormat="1" ht="12.75">
      <c r="C781" s="239"/>
    </row>
    <row r="782" s="240" customFormat="1" ht="12.75">
      <c r="C782" s="239"/>
    </row>
    <row r="783" s="240" customFormat="1" ht="12.75">
      <c r="C783" s="239"/>
    </row>
    <row r="784" s="240" customFormat="1" ht="12.75">
      <c r="C784" s="239"/>
    </row>
    <row r="785" s="240" customFormat="1" ht="12.75">
      <c r="C785" s="239"/>
    </row>
    <row r="786" s="240" customFormat="1" ht="12.75">
      <c r="C786" s="239"/>
    </row>
    <row r="787" s="240" customFormat="1" ht="12.75">
      <c r="C787" s="239"/>
    </row>
    <row r="788" s="240" customFormat="1" ht="12.75">
      <c r="C788" s="239"/>
    </row>
    <row r="789" s="240" customFormat="1" ht="12.75">
      <c r="C789" s="239"/>
    </row>
    <row r="790" s="240" customFormat="1" ht="12.75">
      <c r="C790" s="239"/>
    </row>
    <row r="791" s="240" customFormat="1" ht="12.75">
      <c r="C791" s="239"/>
    </row>
    <row r="792" s="240" customFormat="1" ht="12.75">
      <c r="C792" s="239"/>
    </row>
    <row r="793" s="240" customFormat="1" ht="12.75">
      <c r="C793" s="239"/>
    </row>
    <row r="794" s="240" customFormat="1" ht="12.75">
      <c r="C794" s="239"/>
    </row>
    <row r="795" s="240" customFormat="1" ht="12.75">
      <c r="C795" s="239"/>
    </row>
    <row r="796" s="240" customFormat="1" ht="12.75">
      <c r="C796" s="239"/>
    </row>
    <row r="797" s="240" customFormat="1" ht="12.75">
      <c r="C797" s="239"/>
    </row>
    <row r="798" s="240" customFormat="1" ht="12.75">
      <c r="C798" s="239"/>
    </row>
    <row r="799" s="240" customFormat="1" ht="12.75">
      <c r="C799" s="239"/>
    </row>
    <row r="800" s="240" customFormat="1" ht="12.75">
      <c r="C800" s="239"/>
    </row>
    <row r="801" s="240" customFormat="1" ht="12.75">
      <c r="C801" s="239"/>
    </row>
    <row r="802" s="240" customFormat="1" ht="12.75">
      <c r="C802" s="239"/>
    </row>
    <row r="803" s="240" customFormat="1" ht="12.75">
      <c r="C803" s="239"/>
    </row>
    <row r="804" s="240" customFormat="1" ht="12.75">
      <c r="C804" s="239"/>
    </row>
    <row r="805" s="240" customFormat="1" ht="12.75">
      <c r="C805" s="239"/>
    </row>
    <row r="806" s="240" customFormat="1" ht="12.75">
      <c r="C806" s="239"/>
    </row>
    <row r="807" s="240" customFormat="1" ht="12.75">
      <c r="C807" s="239"/>
    </row>
    <row r="808" s="240" customFormat="1" ht="12.75">
      <c r="C808" s="239"/>
    </row>
    <row r="809" s="240" customFormat="1" ht="12.75">
      <c r="C809" s="239"/>
    </row>
    <row r="810" s="240" customFormat="1" ht="12.75">
      <c r="C810" s="239"/>
    </row>
    <row r="811" s="240" customFormat="1" ht="12.75">
      <c r="C811" s="239"/>
    </row>
    <row r="812" s="240" customFormat="1" ht="12.75">
      <c r="C812" s="239"/>
    </row>
    <row r="813" s="240" customFormat="1" ht="12.75">
      <c r="C813" s="239"/>
    </row>
    <row r="814" s="240" customFormat="1" ht="12.75">
      <c r="C814" s="239"/>
    </row>
    <row r="815" s="240" customFormat="1" ht="12.75">
      <c r="C815" s="239"/>
    </row>
    <row r="816" s="240" customFormat="1" ht="12.75">
      <c r="C816" s="239"/>
    </row>
    <row r="817" s="240" customFormat="1" ht="12.75">
      <c r="C817" s="239"/>
    </row>
    <row r="818" s="240" customFormat="1" ht="12.75">
      <c r="C818" s="239"/>
    </row>
    <row r="819" s="240" customFormat="1" ht="12.75">
      <c r="C819" s="239"/>
    </row>
    <row r="820" s="240" customFormat="1" ht="12.75">
      <c r="C820" s="239"/>
    </row>
    <row r="821" s="240" customFormat="1" ht="12.75">
      <c r="C821" s="239"/>
    </row>
    <row r="822" s="240" customFormat="1" ht="12.75">
      <c r="C822" s="239"/>
    </row>
    <row r="823" s="240" customFormat="1" ht="12.75">
      <c r="C823" s="239"/>
    </row>
    <row r="824" s="240" customFormat="1" ht="12.75">
      <c r="C824" s="239"/>
    </row>
    <row r="825" s="240" customFormat="1" ht="12.75">
      <c r="C825" s="239"/>
    </row>
    <row r="826" s="240" customFormat="1" ht="12.75">
      <c r="C826" s="239"/>
    </row>
    <row r="827" s="240" customFormat="1" ht="12.75">
      <c r="C827" s="239"/>
    </row>
    <row r="828" s="240" customFormat="1" ht="12.75">
      <c r="C828" s="239"/>
    </row>
    <row r="829" s="240" customFormat="1" ht="12.75">
      <c r="C829" s="239"/>
    </row>
    <row r="830" s="240" customFormat="1" ht="12.75">
      <c r="C830" s="239"/>
    </row>
    <row r="831" s="240" customFormat="1" ht="12.75">
      <c r="C831" s="239"/>
    </row>
    <row r="832" s="240" customFormat="1" ht="12.75">
      <c r="C832" s="239"/>
    </row>
    <row r="833" s="240" customFormat="1" ht="12.75">
      <c r="C833" s="239"/>
    </row>
    <row r="834" s="240" customFormat="1" ht="12.75">
      <c r="C834" s="239"/>
    </row>
    <row r="835" s="240" customFormat="1" ht="12.75">
      <c r="C835" s="239"/>
    </row>
    <row r="836" s="240" customFormat="1" ht="12.75">
      <c r="C836" s="239"/>
    </row>
    <row r="837" s="240" customFormat="1" ht="12.75">
      <c r="C837" s="239"/>
    </row>
    <row r="838" s="240" customFormat="1" ht="12.75">
      <c r="C838" s="239"/>
    </row>
    <row r="839" s="240" customFormat="1" ht="12.75">
      <c r="C839" s="239"/>
    </row>
    <row r="840" s="240" customFormat="1" ht="12.75">
      <c r="C840" s="239"/>
    </row>
    <row r="841" s="240" customFormat="1" ht="12.75">
      <c r="C841" s="239"/>
    </row>
    <row r="842" s="240" customFormat="1" ht="12.75">
      <c r="C842" s="239"/>
    </row>
    <row r="843" s="240" customFormat="1" ht="12.75">
      <c r="C843" s="239"/>
    </row>
    <row r="844" s="240" customFormat="1" ht="12.75">
      <c r="C844" s="239"/>
    </row>
    <row r="845" s="240" customFormat="1" ht="12.75">
      <c r="C845" s="239"/>
    </row>
    <row r="846" s="240" customFormat="1" ht="12.75">
      <c r="C846" s="239"/>
    </row>
    <row r="847" s="240" customFormat="1" ht="12.75">
      <c r="C847" s="239"/>
    </row>
    <row r="848" s="240" customFormat="1" ht="12.75">
      <c r="C848" s="239"/>
    </row>
    <row r="849" s="240" customFormat="1" ht="12.75">
      <c r="C849" s="239"/>
    </row>
    <row r="850" s="240" customFormat="1" ht="12.75">
      <c r="C850" s="239"/>
    </row>
    <row r="851" s="240" customFormat="1" ht="12.75">
      <c r="C851" s="239"/>
    </row>
    <row r="852" s="240" customFormat="1" ht="12.75">
      <c r="C852" s="239"/>
    </row>
    <row r="853" s="240" customFormat="1" ht="12.75">
      <c r="C853" s="239"/>
    </row>
    <row r="854" s="240" customFormat="1" ht="12.75">
      <c r="C854" s="239"/>
    </row>
    <row r="855" s="240" customFormat="1" ht="12.75">
      <c r="C855" s="239"/>
    </row>
    <row r="856" s="240" customFormat="1" ht="12.75">
      <c r="C856" s="239"/>
    </row>
    <row r="857" s="240" customFormat="1" ht="12.75">
      <c r="C857" s="239"/>
    </row>
    <row r="858" s="240" customFormat="1" ht="12.75">
      <c r="C858" s="239"/>
    </row>
    <row r="859" s="240" customFormat="1" ht="12.75">
      <c r="C859" s="239"/>
    </row>
    <row r="860" s="240" customFormat="1" ht="12.75">
      <c r="C860" s="239"/>
    </row>
    <row r="861" s="240" customFormat="1" ht="12.75">
      <c r="C861" s="239"/>
    </row>
    <row r="862" s="240" customFormat="1" ht="12.75">
      <c r="C862" s="239"/>
    </row>
    <row r="863" s="240" customFormat="1" ht="12.75">
      <c r="C863" s="239"/>
    </row>
    <row r="864" s="240" customFormat="1" ht="12.75">
      <c r="C864" s="239"/>
    </row>
    <row r="865" s="240" customFormat="1" ht="12.75">
      <c r="C865" s="239"/>
    </row>
    <row r="866" s="240" customFormat="1" ht="12.75">
      <c r="C866" s="239"/>
    </row>
    <row r="867" s="240" customFormat="1" ht="12.75">
      <c r="C867" s="239"/>
    </row>
    <row r="868" s="240" customFormat="1" ht="12.75">
      <c r="C868" s="239"/>
    </row>
    <row r="869" s="240" customFormat="1" ht="12.75">
      <c r="C869" s="239"/>
    </row>
    <row r="870" s="240" customFormat="1" ht="12.75">
      <c r="C870" s="239"/>
    </row>
    <row r="871" s="240" customFormat="1" ht="12.75">
      <c r="C871" s="239"/>
    </row>
    <row r="872" s="240" customFormat="1" ht="12.75">
      <c r="C872" s="239"/>
    </row>
    <row r="873" s="240" customFormat="1" ht="12.75">
      <c r="C873" s="239"/>
    </row>
    <row r="874" s="240" customFormat="1" ht="12.75">
      <c r="C874" s="239"/>
    </row>
    <row r="875" s="240" customFormat="1" ht="12.75">
      <c r="C875" s="239"/>
    </row>
    <row r="876" s="240" customFormat="1" ht="12.75">
      <c r="C876" s="239"/>
    </row>
    <row r="877" s="240" customFormat="1" ht="12.75">
      <c r="C877" s="239"/>
    </row>
    <row r="878" s="240" customFormat="1" ht="12.75">
      <c r="C878" s="239"/>
    </row>
    <row r="879" s="240" customFormat="1" ht="12.75">
      <c r="C879" s="239"/>
    </row>
    <row r="880" s="240" customFormat="1" ht="12.75">
      <c r="C880" s="239"/>
    </row>
    <row r="881" s="240" customFormat="1" ht="12.75">
      <c r="C881" s="239"/>
    </row>
    <row r="882" s="240" customFormat="1" ht="12.75">
      <c r="C882" s="239"/>
    </row>
    <row r="883" s="240" customFormat="1" ht="12.75">
      <c r="C883" s="239"/>
    </row>
    <row r="884" s="240" customFormat="1" ht="12.75">
      <c r="C884" s="239"/>
    </row>
    <row r="885" s="240" customFormat="1" ht="12.75">
      <c r="C885" s="239"/>
    </row>
    <row r="886" s="240" customFormat="1" ht="12.75">
      <c r="C886" s="239"/>
    </row>
    <row r="887" s="240" customFormat="1" ht="12.75">
      <c r="C887" s="239"/>
    </row>
    <row r="888" s="240" customFormat="1" ht="12.75">
      <c r="C888" s="239"/>
    </row>
    <row r="889" s="240" customFormat="1" ht="12.75">
      <c r="C889" s="239"/>
    </row>
    <row r="890" s="240" customFormat="1" ht="12.75">
      <c r="C890" s="239"/>
    </row>
    <row r="891" s="240" customFormat="1" ht="12.75">
      <c r="C891" s="239"/>
    </row>
    <row r="892" s="240" customFormat="1" ht="12.75">
      <c r="C892" s="239"/>
    </row>
    <row r="893" s="240" customFormat="1" ht="12.75">
      <c r="C893" s="239"/>
    </row>
    <row r="894" s="240" customFormat="1" ht="12.75">
      <c r="C894" s="239"/>
    </row>
    <row r="895" s="240" customFormat="1" ht="12.75">
      <c r="C895" s="239"/>
    </row>
    <row r="896" s="240" customFormat="1" ht="12.75">
      <c r="C896" s="239"/>
    </row>
    <row r="897" s="240" customFormat="1" ht="12.75">
      <c r="C897" s="239"/>
    </row>
    <row r="898" s="240" customFormat="1" ht="12.75">
      <c r="C898" s="239"/>
    </row>
    <row r="899" s="240" customFormat="1" ht="12.75">
      <c r="C899" s="239"/>
    </row>
    <row r="900" s="240" customFormat="1" ht="12.75">
      <c r="C900" s="239"/>
    </row>
    <row r="901" s="240" customFormat="1" ht="12.75">
      <c r="C901" s="239"/>
    </row>
    <row r="902" s="240" customFormat="1" ht="12.75">
      <c r="C902" s="239"/>
    </row>
    <row r="903" s="240" customFormat="1" ht="12.75">
      <c r="C903" s="239"/>
    </row>
    <row r="904" s="240" customFormat="1" ht="12.75">
      <c r="C904" s="239"/>
    </row>
    <row r="905" s="240" customFormat="1" ht="12.75">
      <c r="C905" s="239"/>
    </row>
    <row r="906" s="240" customFormat="1" ht="12.75">
      <c r="C906" s="239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="130" zoomScaleNormal="130" zoomScalePageLayoutView="0" workbookViewId="0" topLeftCell="A1">
      <selection activeCell="F25" sqref="F25"/>
    </sheetView>
  </sheetViews>
  <sheetFormatPr defaultColWidth="9.140625" defaultRowHeight="12.75"/>
  <cols>
    <col min="1" max="1" width="5.57421875" style="191" customWidth="1"/>
    <col min="2" max="2" width="36.421875" style="191" customWidth="1"/>
    <col min="3" max="3" width="12.28125" style="191" customWidth="1"/>
    <col min="4" max="4" width="12.7109375" style="191" customWidth="1"/>
    <col min="5" max="6" width="12.28125" style="191" customWidth="1"/>
    <col min="7" max="16384" width="9.140625" style="191" customWidth="1"/>
  </cols>
  <sheetData>
    <row r="2" spans="1:5" ht="18">
      <c r="A2" s="812" t="s">
        <v>931</v>
      </c>
      <c r="B2" s="812"/>
      <c r="C2" s="812"/>
      <c r="D2" s="812"/>
      <c r="E2" s="812"/>
    </row>
    <row r="4" spans="1:5" ht="28.5" customHeight="1">
      <c r="A4" s="805" t="s">
        <v>932</v>
      </c>
      <c r="B4" s="805"/>
      <c r="C4" s="805"/>
      <c r="D4" s="805"/>
      <c r="E4" s="805"/>
    </row>
    <row r="5" spans="1:4" ht="12.75" hidden="1">
      <c r="A5" s="192" t="s">
        <v>933</v>
      </c>
      <c r="B5" s="192"/>
      <c r="C5" s="192"/>
      <c r="D5" s="192"/>
    </row>
    <row r="6" ht="14.25" customHeight="1" thickBot="1">
      <c r="E6" s="154" t="s">
        <v>529</v>
      </c>
    </row>
    <row r="7" spans="1:5" ht="13.5" thickBot="1">
      <c r="A7" s="806" t="s">
        <v>934</v>
      </c>
      <c r="B7" s="806"/>
      <c r="C7" s="813" t="s">
        <v>935</v>
      </c>
      <c r="D7" s="808" t="s">
        <v>258</v>
      </c>
      <c r="E7" s="809"/>
    </row>
    <row r="8" spans="1:5" ht="26.25" thickBot="1">
      <c r="A8" s="807"/>
      <c r="B8" s="807"/>
      <c r="C8" s="814"/>
      <c r="D8" s="193" t="s">
        <v>936</v>
      </c>
      <c r="E8" s="193" t="s">
        <v>937</v>
      </c>
    </row>
    <row r="9" spans="1:5" ht="13.5" thickBot="1">
      <c r="A9" s="194">
        <v>1</v>
      </c>
      <c r="B9" s="194">
        <v>2</v>
      </c>
      <c r="C9" s="194">
        <v>3</v>
      </c>
      <c r="D9" s="194">
        <v>4</v>
      </c>
      <c r="E9" s="194">
        <v>5</v>
      </c>
    </row>
    <row r="10" spans="1:7" ht="30" customHeight="1" thickBot="1">
      <c r="A10" s="195">
        <v>8000</v>
      </c>
      <c r="B10" s="196" t="s">
        <v>938</v>
      </c>
      <c r="C10" s="197">
        <f>D10+E10</f>
        <v>-105743.73</v>
      </c>
      <c r="D10" s="198">
        <f>-E22</f>
        <v>-1502.162</v>
      </c>
      <c r="E10" s="199">
        <f>-104241.568</f>
        <v>-104241.568</v>
      </c>
      <c r="G10" s="200"/>
    </row>
    <row r="12" ht="0.75" customHeight="1"/>
    <row r="13" ht="1.5" customHeight="1"/>
    <row r="14" spans="1:6" ht="18">
      <c r="A14" s="812" t="s">
        <v>939</v>
      </c>
      <c r="B14" s="812"/>
      <c r="C14" s="812"/>
      <c r="D14" s="812"/>
      <c r="E14" s="812"/>
      <c r="F14" s="812"/>
    </row>
    <row r="15" ht="15.75">
      <c r="B15" s="201"/>
    </row>
    <row r="16" spans="1:6" ht="30" customHeight="1">
      <c r="A16" s="805" t="s">
        <v>940</v>
      </c>
      <c r="B16" s="805"/>
      <c r="C16" s="805"/>
      <c r="D16" s="805"/>
      <c r="E16" s="805"/>
      <c r="F16" s="805"/>
    </row>
    <row r="17" ht="4.5" customHeight="1">
      <c r="A17" s="192" t="s">
        <v>941</v>
      </c>
    </row>
    <row r="18" ht="13.5" thickBot="1">
      <c r="E18" s="154" t="s">
        <v>305</v>
      </c>
    </row>
    <row r="19" spans="1:6" ht="35.25" customHeight="1" thickBot="1">
      <c r="A19" s="202" t="s">
        <v>942</v>
      </c>
      <c r="B19" s="203" t="s">
        <v>187</v>
      </c>
      <c r="C19" s="204"/>
      <c r="D19" s="810" t="s">
        <v>310</v>
      </c>
      <c r="E19" s="205" t="s">
        <v>943</v>
      </c>
      <c r="F19" s="206"/>
    </row>
    <row r="20" spans="1:6" ht="26.25" thickBot="1">
      <c r="A20" s="207"/>
      <c r="B20" s="208" t="s">
        <v>188</v>
      </c>
      <c r="C20" s="209" t="s">
        <v>189</v>
      </c>
      <c r="D20" s="811"/>
      <c r="E20" s="193" t="s">
        <v>301</v>
      </c>
      <c r="F20" s="193" t="s">
        <v>302</v>
      </c>
    </row>
    <row r="21" spans="1:6" ht="13.5" thickBot="1">
      <c r="A21" s="194">
        <v>1</v>
      </c>
      <c r="B21" s="194">
        <v>2</v>
      </c>
      <c r="C21" s="194" t="s">
        <v>190</v>
      </c>
      <c r="D21" s="194">
        <v>4</v>
      </c>
      <c r="E21" s="194">
        <v>5</v>
      </c>
      <c r="F21" s="194">
        <v>6</v>
      </c>
    </row>
    <row r="22" spans="1:6" s="192" customFormat="1" ht="36.75" thickBot="1">
      <c r="A22" s="210">
        <v>8010</v>
      </c>
      <c r="B22" s="211" t="s">
        <v>1019</v>
      </c>
      <c r="C22" s="212"/>
      <c r="D22" s="197">
        <f>E22+F22</f>
        <v>105743.73</v>
      </c>
      <c r="E22" s="198">
        <f>E24</f>
        <v>1502.162</v>
      </c>
      <c r="F22" s="199">
        <f>-E10</f>
        <v>104241.568</v>
      </c>
    </row>
    <row r="23" spans="1:6" s="192" customFormat="1" ht="13.5" thickBot="1">
      <c r="A23" s="213"/>
      <c r="B23" s="214" t="s">
        <v>258</v>
      </c>
      <c r="C23" s="215"/>
      <c r="D23" s="216"/>
      <c r="E23" s="217"/>
      <c r="F23" s="218"/>
    </row>
    <row r="24" spans="1:6" ht="36.75" thickBot="1">
      <c r="A24" s="219">
        <v>8100</v>
      </c>
      <c r="B24" s="220" t="s">
        <v>1020</v>
      </c>
      <c r="C24" s="221"/>
      <c r="D24" s="197">
        <f>E24+F24</f>
        <v>105743.73</v>
      </c>
      <c r="E24" s="198">
        <v>1502.162</v>
      </c>
      <c r="F24" s="199">
        <f>F22</f>
        <v>104241.568</v>
      </c>
    </row>
    <row r="25" spans="1:6" ht="12.75">
      <c r="A25" s="219"/>
      <c r="B25" s="222" t="s">
        <v>258</v>
      </c>
      <c r="C25" s="221"/>
      <c r="D25" s="223"/>
      <c r="E25" s="190"/>
      <c r="F25" s="224"/>
    </row>
    <row r="26" spans="1:6" ht="24" customHeight="1">
      <c r="A26" s="225">
        <v>8110</v>
      </c>
      <c r="B26" s="226" t="s">
        <v>1021</v>
      </c>
      <c r="C26" s="221"/>
      <c r="D26" s="227"/>
      <c r="E26" s="190"/>
      <c r="F26" s="228"/>
    </row>
    <row r="27" spans="1:6" ht="12.75">
      <c r="A27" s="225"/>
      <c r="B27" s="229" t="s">
        <v>258</v>
      </c>
      <c r="C27" s="221"/>
      <c r="D27" s="227"/>
      <c r="E27" s="190"/>
      <c r="F27" s="228"/>
    </row>
    <row r="28" spans="1:6" ht="45.75" customHeight="1">
      <c r="A28" s="225">
        <v>8111</v>
      </c>
      <c r="B28" s="230" t="s">
        <v>944</v>
      </c>
      <c r="C28" s="221"/>
      <c r="D28" s="223"/>
      <c r="E28" s="231" t="s">
        <v>945</v>
      </c>
      <c r="F28" s="224"/>
    </row>
    <row r="29" spans="1:6" ht="12.75">
      <c r="A29" s="225"/>
      <c r="B29" s="232" t="s">
        <v>266</v>
      </c>
      <c r="C29" s="221"/>
      <c r="D29" s="223"/>
      <c r="E29" s="231"/>
      <c r="F29" s="224"/>
    </row>
    <row r="30" spans="1:6" ht="12.75">
      <c r="A30" s="225">
        <v>8112</v>
      </c>
      <c r="B30" s="233" t="s">
        <v>946</v>
      </c>
      <c r="C30" s="86" t="s">
        <v>947</v>
      </c>
      <c r="D30" s="223"/>
      <c r="E30" s="231" t="s">
        <v>945</v>
      </c>
      <c r="F30" s="224"/>
    </row>
    <row r="31" spans="1:6" ht="12.75">
      <c r="A31" s="225">
        <v>8113</v>
      </c>
      <c r="B31" s="233" t="s">
        <v>948</v>
      </c>
      <c r="C31" s="86" t="s">
        <v>949</v>
      </c>
      <c r="D31" s="223"/>
      <c r="E31" s="231" t="s">
        <v>945</v>
      </c>
      <c r="F31" s="224"/>
    </row>
    <row r="32" spans="1:6" s="237" customFormat="1" ht="24.75" customHeight="1">
      <c r="A32" s="225">
        <v>8120</v>
      </c>
      <c r="B32" s="230" t="s">
        <v>1022</v>
      </c>
      <c r="C32" s="86"/>
      <c r="D32" s="234"/>
      <c r="E32" s="235"/>
      <c r="F32" s="236"/>
    </row>
    <row r="33" spans="1:6" s="237" customFormat="1" ht="12.75">
      <c r="A33" s="225"/>
      <c r="B33" s="232" t="s">
        <v>258</v>
      </c>
      <c r="C33" s="86"/>
      <c r="D33" s="234"/>
      <c r="E33" s="235"/>
      <c r="F33" s="236"/>
    </row>
    <row r="34" spans="1:6" s="237" customFormat="1" ht="24">
      <c r="A34" s="225">
        <v>8121</v>
      </c>
      <c r="B34" s="230" t="s">
        <v>950</v>
      </c>
      <c r="C34" s="86"/>
      <c r="D34" s="234"/>
      <c r="E34" s="231" t="s">
        <v>945</v>
      </c>
      <c r="F34" s="236"/>
    </row>
    <row r="35" spans="1:6" s="237" customFormat="1" ht="12.75">
      <c r="A35" s="225"/>
      <c r="B35" s="232" t="s">
        <v>266</v>
      </c>
      <c r="C35" s="86"/>
      <c r="D35" s="234"/>
      <c r="E35" s="235"/>
      <c r="F35" s="236"/>
    </row>
    <row r="36" spans="1:6" s="237" customFormat="1" ht="24">
      <c r="A36" s="219">
        <v>8122</v>
      </c>
      <c r="B36" s="226" t="s">
        <v>951</v>
      </c>
      <c r="C36" s="86" t="s">
        <v>952</v>
      </c>
      <c r="D36" s="234"/>
      <c r="E36" s="231" t="s">
        <v>945</v>
      </c>
      <c r="F36" s="236"/>
    </row>
    <row r="37" spans="1:6" s="237" customFormat="1" ht="12.75">
      <c r="A37" s="219"/>
      <c r="B37" s="238" t="s">
        <v>266</v>
      </c>
      <c r="C37" s="86"/>
      <c r="D37" s="234"/>
      <c r="E37" s="235"/>
      <c r="F37" s="236"/>
    </row>
    <row r="38" spans="1:6" s="237" customFormat="1" ht="12.75">
      <c r="A38" s="219">
        <v>8123</v>
      </c>
      <c r="B38" s="238" t="s">
        <v>953</v>
      </c>
      <c r="C38" s="86"/>
      <c r="D38" s="234"/>
      <c r="E38" s="231" t="s">
        <v>945</v>
      </c>
      <c r="F38" s="236"/>
    </row>
    <row r="39" spans="1:6" s="237" customFormat="1" ht="12.75">
      <c r="A39" s="219">
        <v>8124</v>
      </c>
      <c r="B39" s="238" t="s">
        <v>954</v>
      </c>
      <c r="C39" s="86"/>
      <c r="D39" s="234"/>
      <c r="E39" s="231" t="s">
        <v>945</v>
      </c>
      <c r="F39" s="236"/>
    </row>
    <row r="40" spans="1:6" s="237" customFormat="1" ht="36">
      <c r="A40" s="219">
        <v>8130</v>
      </c>
      <c r="B40" s="226" t="s">
        <v>955</v>
      </c>
      <c r="C40" s="86" t="s">
        <v>956</v>
      </c>
      <c r="D40" s="234"/>
      <c r="E40" s="231" t="s">
        <v>945</v>
      </c>
      <c r="F40" s="236"/>
    </row>
    <row r="41" spans="1:6" s="237" customFormat="1" ht="12.75">
      <c r="A41" s="219"/>
      <c r="B41" s="238" t="s">
        <v>266</v>
      </c>
      <c r="C41" s="86"/>
      <c r="D41" s="234"/>
      <c r="E41" s="235"/>
      <c r="F41" s="236"/>
    </row>
    <row r="42" spans="1:6" s="237" customFormat="1" ht="12.75">
      <c r="A42" s="219">
        <v>8131</v>
      </c>
      <c r="B42" s="238" t="s">
        <v>957</v>
      </c>
      <c r="C42" s="86"/>
      <c r="D42" s="234"/>
      <c r="E42" s="231" t="s">
        <v>945</v>
      </c>
      <c r="F42" s="236"/>
    </row>
    <row r="43" spans="1:6" s="237" customFormat="1" ht="12.75">
      <c r="A43" s="219">
        <v>8132</v>
      </c>
      <c r="B43" s="238" t="s">
        <v>958</v>
      </c>
      <c r="C43" s="86"/>
      <c r="D43" s="234"/>
      <c r="E43" s="231" t="s">
        <v>945</v>
      </c>
      <c r="F43" s="236"/>
    </row>
    <row r="44" spans="2:3" ht="12.75">
      <c r="B44" s="239"/>
      <c r="C44" s="240"/>
    </row>
    <row r="45" spans="2:3" ht="12.75">
      <c r="B45" s="239"/>
      <c r="C45" s="240"/>
    </row>
    <row r="46" spans="2:3" ht="12.75">
      <c r="B46" s="239"/>
      <c r="C46" s="240"/>
    </row>
    <row r="47" ht="12.75">
      <c r="B47" s="241"/>
    </row>
    <row r="48" ht="12.75">
      <c r="B48" s="241"/>
    </row>
    <row r="49" ht="12.75">
      <c r="B49" s="241"/>
    </row>
    <row r="50" ht="12.75">
      <c r="B50" s="241"/>
    </row>
    <row r="51" ht="12.75">
      <c r="B51" s="241"/>
    </row>
    <row r="52" ht="12.75">
      <c r="B52" s="241"/>
    </row>
    <row r="53" ht="12.75">
      <c r="B53" s="241"/>
    </row>
    <row r="54" ht="12.75">
      <c r="B54" s="241"/>
    </row>
    <row r="55" ht="12.75">
      <c r="B55" s="241"/>
    </row>
    <row r="56" ht="12.75">
      <c r="B56" s="241"/>
    </row>
    <row r="57" ht="12.75">
      <c r="B57" s="241"/>
    </row>
    <row r="58" ht="12.75">
      <c r="B58" s="241"/>
    </row>
    <row r="59" ht="12.75">
      <c r="B59" s="241"/>
    </row>
    <row r="60" ht="12.75">
      <c r="B60" s="241"/>
    </row>
    <row r="61" ht="12.75">
      <c r="B61" s="241"/>
    </row>
    <row r="62" ht="12.75">
      <c r="B62" s="241"/>
    </row>
    <row r="63" ht="12.75">
      <c r="B63" s="241"/>
    </row>
    <row r="64" ht="12.75">
      <c r="B64" s="241"/>
    </row>
    <row r="65" ht="12.75">
      <c r="B65" s="241"/>
    </row>
    <row r="66" ht="12.75">
      <c r="B66" s="241"/>
    </row>
    <row r="67" ht="12.75">
      <c r="B67" s="241"/>
    </row>
    <row r="68" ht="12.75">
      <c r="B68" s="241"/>
    </row>
    <row r="69" ht="12.75">
      <c r="B69" s="241"/>
    </row>
    <row r="70" ht="12.75">
      <c r="B70" s="241"/>
    </row>
    <row r="71" ht="12.75">
      <c r="B71" s="241"/>
    </row>
    <row r="72" ht="12.75">
      <c r="B72" s="241"/>
    </row>
    <row r="73" ht="12.75">
      <c r="B73" s="241"/>
    </row>
    <row r="74" ht="12.75">
      <c r="B74" s="241"/>
    </row>
    <row r="75" ht="12.75">
      <c r="B75" s="241"/>
    </row>
    <row r="76" ht="12.75">
      <c r="B76" s="241"/>
    </row>
    <row r="77" ht="12.75">
      <c r="B77" s="241"/>
    </row>
    <row r="78" ht="12.75">
      <c r="B78" s="241"/>
    </row>
    <row r="79" ht="12.75">
      <c r="B79" s="241"/>
    </row>
    <row r="80" ht="12.75">
      <c r="B80" s="241"/>
    </row>
    <row r="81" ht="12.75">
      <c r="B81" s="241"/>
    </row>
    <row r="82" ht="12.75">
      <c r="B82" s="241"/>
    </row>
    <row r="83" ht="12.75">
      <c r="B83" s="241"/>
    </row>
    <row r="84" ht="12.75">
      <c r="B84" s="241"/>
    </row>
    <row r="85" ht="12.75">
      <c r="B85" s="241"/>
    </row>
    <row r="86" ht="12.75">
      <c r="B86" s="241"/>
    </row>
    <row r="87" ht="12.75">
      <c r="B87" s="241"/>
    </row>
    <row r="88" ht="12.75">
      <c r="B88" s="241"/>
    </row>
    <row r="89" ht="12.75">
      <c r="B89" s="241"/>
    </row>
    <row r="90" ht="12.75">
      <c r="B90" s="241"/>
    </row>
    <row r="91" ht="12.75">
      <c r="B91" s="241"/>
    </row>
    <row r="92" ht="12.75">
      <c r="B92" s="241"/>
    </row>
    <row r="93" ht="12.75">
      <c r="B93" s="241"/>
    </row>
    <row r="94" ht="12.75">
      <c r="B94" s="241"/>
    </row>
    <row r="95" ht="12.75">
      <c r="B95" s="241"/>
    </row>
    <row r="96" ht="12.75">
      <c r="B96" s="241"/>
    </row>
    <row r="97" ht="12.75">
      <c r="B97" s="241"/>
    </row>
    <row r="98" ht="12.75">
      <c r="B98" s="241"/>
    </row>
    <row r="99" ht="12.75">
      <c r="B99" s="241"/>
    </row>
    <row r="100" ht="12.75">
      <c r="B100" s="241"/>
    </row>
    <row r="101" ht="12.75">
      <c r="B101" s="241"/>
    </row>
    <row r="102" ht="12.75">
      <c r="B102" s="241"/>
    </row>
    <row r="103" ht="12.75">
      <c r="B103" s="241"/>
    </row>
    <row r="104" ht="12.75">
      <c r="B104" s="241"/>
    </row>
    <row r="105" ht="12.75">
      <c r="B105" s="241"/>
    </row>
    <row r="106" ht="12.75">
      <c r="B106" s="241"/>
    </row>
    <row r="107" ht="12.75">
      <c r="B107" s="241"/>
    </row>
    <row r="108" ht="12.75">
      <c r="B108" s="241"/>
    </row>
    <row r="109" ht="12.75">
      <c r="B109" s="241"/>
    </row>
    <row r="110" ht="12.75">
      <c r="B110" s="241"/>
    </row>
    <row r="111" ht="12.75">
      <c r="B111" s="241"/>
    </row>
    <row r="112" ht="12.75">
      <c r="B112" s="241"/>
    </row>
    <row r="113" ht="12.75">
      <c r="B113" s="241"/>
    </row>
    <row r="114" ht="12.75">
      <c r="B114" s="241"/>
    </row>
    <row r="115" ht="12.75">
      <c r="B115" s="241"/>
    </row>
    <row r="116" ht="12.75">
      <c r="B116" s="241"/>
    </row>
    <row r="117" ht="12.75">
      <c r="B117" s="241"/>
    </row>
    <row r="118" ht="12.75">
      <c r="B118" s="241"/>
    </row>
    <row r="119" ht="12.75">
      <c r="B119" s="241"/>
    </row>
    <row r="120" ht="12.75">
      <c r="B120" s="241"/>
    </row>
    <row r="121" ht="12.75">
      <c r="B121" s="241"/>
    </row>
    <row r="122" ht="12.75">
      <c r="B122" s="241"/>
    </row>
    <row r="123" ht="12.75">
      <c r="B123" s="241"/>
    </row>
    <row r="124" ht="12.75">
      <c r="B124" s="241"/>
    </row>
    <row r="125" ht="12.75">
      <c r="B125" s="241"/>
    </row>
    <row r="126" ht="12.75">
      <c r="B126" s="241"/>
    </row>
    <row r="127" ht="12.75">
      <c r="B127" s="241"/>
    </row>
    <row r="128" ht="12.75">
      <c r="B128" s="241"/>
    </row>
    <row r="129" ht="12.75">
      <c r="B129" s="241"/>
    </row>
    <row r="130" ht="12.75">
      <c r="B130" s="241"/>
    </row>
    <row r="131" ht="12.75">
      <c r="B131" s="241"/>
    </row>
    <row r="132" ht="12.75">
      <c r="B132" s="241"/>
    </row>
    <row r="133" ht="12.75">
      <c r="B133" s="241"/>
    </row>
    <row r="134" ht="12.75">
      <c r="B134" s="241"/>
    </row>
    <row r="135" ht="12.75">
      <c r="B135" s="241"/>
    </row>
    <row r="136" ht="12.75">
      <c r="B136" s="241"/>
    </row>
    <row r="137" ht="12.75">
      <c r="B137" s="241"/>
    </row>
    <row r="138" ht="12.75">
      <c r="B138" s="241"/>
    </row>
    <row r="139" ht="12.75">
      <c r="B139" s="241"/>
    </row>
    <row r="140" ht="12.75">
      <c r="B140" s="241"/>
    </row>
    <row r="141" ht="12.75">
      <c r="B141" s="241"/>
    </row>
    <row r="142" ht="12.75">
      <c r="B142" s="241"/>
    </row>
    <row r="143" ht="12.75">
      <c r="B143" s="241"/>
    </row>
    <row r="144" ht="12.75">
      <c r="B144" s="241"/>
    </row>
    <row r="145" ht="12.75">
      <c r="B145" s="241"/>
    </row>
    <row r="146" ht="12.75">
      <c r="B146" s="241"/>
    </row>
    <row r="147" ht="12.75">
      <c r="B147" s="241"/>
    </row>
    <row r="148" ht="12.75">
      <c r="B148" s="241"/>
    </row>
    <row r="149" ht="12.75">
      <c r="B149" s="241"/>
    </row>
    <row r="150" ht="12.75">
      <c r="B150" s="241"/>
    </row>
    <row r="151" ht="12.75">
      <c r="B151" s="241"/>
    </row>
    <row r="152" ht="12.75">
      <c r="B152" s="241"/>
    </row>
    <row r="153" ht="12.75">
      <c r="B153" s="241"/>
    </row>
    <row r="154" ht="12.75">
      <c r="B154" s="241"/>
    </row>
    <row r="155" ht="12.75">
      <c r="B155" s="241"/>
    </row>
    <row r="156" ht="12.75">
      <c r="B156" s="241"/>
    </row>
    <row r="157" ht="12.75">
      <c r="B157" s="241"/>
    </row>
    <row r="158" ht="12.75">
      <c r="B158" s="241"/>
    </row>
    <row r="159" ht="12.75">
      <c r="B159" s="241"/>
    </row>
    <row r="160" ht="12.75">
      <c r="B160" s="241"/>
    </row>
    <row r="161" ht="12.75">
      <c r="B161" s="241"/>
    </row>
    <row r="162" ht="12.75">
      <c r="B162" s="241"/>
    </row>
    <row r="163" ht="12.75">
      <c r="B163" s="241"/>
    </row>
    <row r="164" ht="12.75">
      <c r="B164" s="241"/>
    </row>
    <row r="165" ht="12.75">
      <c r="B165" s="241"/>
    </row>
    <row r="166" ht="12.75">
      <c r="B166" s="241"/>
    </row>
    <row r="167" ht="12.75">
      <c r="B167" s="241"/>
    </row>
    <row r="168" ht="12.75">
      <c r="B168" s="241"/>
    </row>
    <row r="169" ht="12.75">
      <c r="B169" s="241"/>
    </row>
    <row r="170" ht="12.75">
      <c r="B170" s="241"/>
    </row>
    <row r="171" ht="12.75">
      <c r="B171" s="241"/>
    </row>
    <row r="172" ht="12.75">
      <c r="B172" s="241"/>
    </row>
    <row r="173" ht="12.75">
      <c r="B173" s="241"/>
    </row>
    <row r="174" ht="12.75">
      <c r="B174" s="241"/>
    </row>
    <row r="175" ht="12.75">
      <c r="B175" s="241"/>
    </row>
    <row r="176" ht="12.75">
      <c r="B176" s="241"/>
    </row>
    <row r="177" ht="12.75">
      <c r="B177" s="241"/>
    </row>
    <row r="178" ht="12.75">
      <c r="B178" s="241"/>
    </row>
    <row r="179" ht="12.75">
      <c r="B179" s="241"/>
    </row>
    <row r="180" ht="12.75">
      <c r="B180" s="241"/>
    </row>
    <row r="181" ht="12.75">
      <c r="B181" s="241"/>
    </row>
    <row r="182" ht="12.75">
      <c r="B182" s="241"/>
    </row>
    <row r="183" ht="12.75">
      <c r="B183" s="241"/>
    </row>
    <row r="184" ht="12.75">
      <c r="B184" s="241"/>
    </row>
    <row r="185" ht="12.75">
      <c r="B185" s="241"/>
    </row>
    <row r="186" ht="12.75">
      <c r="B186" s="241"/>
    </row>
    <row r="187" ht="12.75">
      <c r="B187" s="241"/>
    </row>
    <row r="188" ht="12.75">
      <c r="B188" s="241"/>
    </row>
    <row r="189" ht="12.75">
      <c r="B189" s="241"/>
    </row>
    <row r="190" ht="12.75">
      <c r="B190" s="241"/>
    </row>
    <row r="191" ht="12.75">
      <c r="B191" s="241"/>
    </row>
    <row r="192" ht="12.75">
      <c r="B192" s="241"/>
    </row>
    <row r="193" ht="12.75">
      <c r="B193" s="241"/>
    </row>
    <row r="194" ht="12.75">
      <c r="B194" s="241"/>
    </row>
    <row r="195" ht="12.75">
      <c r="B195" s="241"/>
    </row>
    <row r="196" ht="12.75">
      <c r="B196" s="241"/>
    </row>
    <row r="197" ht="12.75">
      <c r="B197" s="241"/>
    </row>
    <row r="198" ht="12.75">
      <c r="B198" s="241"/>
    </row>
    <row r="199" ht="12.75">
      <c r="B199" s="241"/>
    </row>
    <row r="200" ht="12.75">
      <c r="B200" s="241"/>
    </row>
    <row r="201" ht="12.75">
      <c r="B201" s="241"/>
    </row>
    <row r="202" ht="12.75">
      <c r="B202" s="241"/>
    </row>
    <row r="203" ht="12.75">
      <c r="B203" s="241"/>
    </row>
    <row r="204" ht="12.75">
      <c r="B204" s="241"/>
    </row>
    <row r="205" ht="12.75">
      <c r="B205" s="241"/>
    </row>
    <row r="206" ht="12.75">
      <c r="B206" s="241"/>
    </row>
    <row r="207" ht="12.75">
      <c r="B207" s="241"/>
    </row>
    <row r="208" ht="12.75">
      <c r="B208" s="241"/>
    </row>
    <row r="209" ht="12.75">
      <c r="B209" s="241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="120" zoomScaleNormal="120" zoomScalePageLayoutView="0" workbookViewId="0" topLeftCell="A1">
      <selection activeCell="F35" sqref="F35"/>
    </sheetView>
  </sheetViews>
  <sheetFormatPr defaultColWidth="9.140625" defaultRowHeight="12.75"/>
  <cols>
    <col min="1" max="1" width="5.140625" style="77" customWidth="1"/>
    <col min="2" max="2" width="51.421875" style="77" customWidth="1"/>
    <col min="3" max="3" width="5.00390625" style="77" bestFit="1" customWidth="1"/>
    <col min="4" max="4" width="12.7109375" style="77" customWidth="1"/>
    <col min="5" max="5" width="11.8515625" style="77" customWidth="1"/>
    <col min="6" max="6" width="12.8515625" style="77" customWidth="1"/>
    <col min="7" max="16384" width="9.140625" style="77" customWidth="1"/>
  </cols>
  <sheetData>
    <row r="1" ht="13.5" thickBot="1"/>
    <row r="2" spans="1:6" ht="21.75" thickBot="1">
      <c r="A2" s="815" t="s">
        <v>934</v>
      </c>
      <c r="B2" s="78" t="s">
        <v>187</v>
      </c>
      <c r="C2" s="79"/>
      <c r="D2" s="815" t="s">
        <v>310</v>
      </c>
      <c r="E2" s="818" t="s">
        <v>258</v>
      </c>
      <c r="F2" s="819"/>
    </row>
    <row r="3" spans="1:6" ht="21.75" thickBot="1">
      <c r="A3" s="816"/>
      <c r="B3" s="80" t="s">
        <v>188</v>
      </c>
      <c r="C3" s="81" t="s">
        <v>189</v>
      </c>
      <c r="D3" s="817"/>
      <c r="E3" s="82" t="s">
        <v>301</v>
      </c>
      <c r="F3" s="82" t="s">
        <v>302</v>
      </c>
    </row>
    <row r="4" spans="1:6" ht="13.5" thickBot="1">
      <c r="A4" s="83">
        <v>1</v>
      </c>
      <c r="B4" s="83">
        <v>2</v>
      </c>
      <c r="C4" s="83" t="s">
        <v>190</v>
      </c>
      <c r="D4" s="83">
        <v>4</v>
      </c>
      <c r="E4" s="83">
        <v>5</v>
      </c>
      <c r="F4" s="83">
        <v>6</v>
      </c>
    </row>
    <row r="5" spans="1:6" s="90" customFormat="1" ht="12.75">
      <c r="A5" s="84">
        <v>8140</v>
      </c>
      <c r="B5" s="85" t="s">
        <v>959</v>
      </c>
      <c r="C5" s="86"/>
      <c r="D5" s="87"/>
      <c r="E5" s="88"/>
      <c r="F5" s="89"/>
    </row>
    <row r="6" spans="1:6" s="90" customFormat="1" ht="12.75">
      <c r="A6" s="91"/>
      <c r="B6" s="92" t="s">
        <v>266</v>
      </c>
      <c r="C6" s="86"/>
      <c r="D6" s="87"/>
      <c r="E6" s="88"/>
      <c r="F6" s="89"/>
    </row>
    <row r="7" spans="1:6" s="90" customFormat="1" ht="24">
      <c r="A7" s="84">
        <v>8141</v>
      </c>
      <c r="B7" s="85" t="s">
        <v>960</v>
      </c>
      <c r="C7" s="86" t="s">
        <v>952</v>
      </c>
      <c r="D7" s="87"/>
      <c r="E7" s="88"/>
      <c r="F7" s="89"/>
    </row>
    <row r="8" spans="1:6" s="90" customFormat="1" ht="13.5" thickBot="1">
      <c r="A8" s="84"/>
      <c r="B8" s="93" t="s">
        <v>266</v>
      </c>
      <c r="C8" s="94"/>
      <c r="D8" s="87"/>
      <c r="E8" s="88"/>
      <c r="F8" s="89"/>
    </row>
    <row r="9" spans="1:6" s="90" customFormat="1" ht="12.75">
      <c r="A9" s="95">
        <v>8142</v>
      </c>
      <c r="B9" s="96" t="s">
        <v>961</v>
      </c>
      <c r="C9" s="97"/>
      <c r="D9" s="98"/>
      <c r="E9" s="99"/>
      <c r="F9" s="100" t="s">
        <v>945</v>
      </c>
    </row>
    <row r="10" spans="1:6" s="90" customFormat="1" ht="13.5" thickBot="1">
      <c r="A10" s="101">
        <v>8143</v>
      </c>
      <c r="B10" s="102" t="s">
        <v>962</v>
      </c>
      <c r="C10" s="103"/>
      <c r="D10" s="104"/>
      <c r="E10" s="105"/>
      <c r="F10" s="106"/>
    </row>
    <row r="11" spans="1:6" s="90" customFormat="1" ht="24">
      <c r="A11" s="95">
        <v>8150</v>
      </c>
      <c r="B11" s="107" t="s">
        <v>963</v>
      </c>
      <c r="C11" s="108" t="s">
        <v>956</v>
      </c>
      <c r="D11" s="98"/>
      <c r="E11" s="99"/>
      <c r="F11" s="109"/>
    </row>
    <row r="12" spans="1:6" s="90" customFormat="1" ht="12.75">
      <c r="A12" s="84"/>
      <c r="B12" s="93" t="s">
        <v>266</v>
      </c>
      <c r="C12" s="110"/>
      <c r="D12" s="87"/>
      <c r="E12" s="88"/>
      <c r="F12" s="89"/>
    </row>
    <row r="13" spans="1:6" s="90" customFormat="1" ht="12.75">
      <c r="A13" s="84">
        <v>8151</v>
      </c>
      <c r="B13" s="93" t="s">
        <v>957</v>
      </c>
      <c r="C13" s="110"/>
      <c r="D13" s="87"/>
      <c r="E13" s="88"/>
      <c r="F13" s="111" t="s">
        <v>534</v>
      </c>
    </row>
    <row r="14" spans="1:6" s="90" customFormat="1" ht="13.5" thickBot="1">
      <c r="A14" s="112">
        <v>8152</v>
      </c>
      <c r="B14" s="113" t="s">
        <v>964</v>
      </c>
      <c r="C14" s="114"/>
      <c r="D14" s="115"/>
      <c r="E14" s="116"/>
      <c r="F14" s="117"/>
    </row>
    <row r="15" spans="1:6" s="90" customFormat="1" ht="37.5" customHeight="1" thickBot="1">
      <c r="A15" s="118">
        <v>8160</v>
      </c>
      <c r="B15" s="119" t="s">
        <v>1015</v>
      </c>
      <c r="C15" s="120"/>
      <c r="D15" s="732">
        <f>E15+F15</f>
        <v>105743.73</v>
      </c>
      <c r="E15" s="732">
        <f>E22+E26+E37+E38</f>
        <v>1502.162</v>
      </c>
      <c r="F15" s="732">
        <f>F38+F37+F26+F22+F17</f>
        <v>104241.568</v>
      </c>
    </row>
    <row r="16" spans="1:6" s="90" customFormat="1" ht="13.5" thickBot="1">
      <c r="A16" s="121"/>
      <c r="B16" s="122" t="s">
        <v>258</v>
      </c>
      <c r="C16" s="123"/>
      <c r="D16" s="124"/>
      <c r="E16" s="125"/>
      <c r="F16" s="126"/>
    </row>
    <row r="17" spans="1:6" s="131" customFormat="1" ht="24.75" thickBot="1">
      <c r="A17" s="118">
        <v>8161</v>
      </c>
      <c r="B17" s="127" t="s">
        <v>965</v>
      </c>
      <c r="C17" s="120"/>
      <c r="D17" s="128"/>
      <c r="E17" s="129" t="s">
        <v>945</v>
      </c>
      <c r="F17" s="130"/>
    </row>
    <row r="18" spans="1:6" s="131" customFormat="1" ht="12.75">
      <c r="A18" s="132"/>
      <c r="B18" s="133" t="s">
        <v>266</v>
      </c>
      <c r="C18" s="134"/>
      <c r="D18" s="135"/>
      <c r="E18" s="136"/>
      <c r="F18" s="137"/>
    </row>
    <row r="19" spans="1:6" ht="27" customHeight="1" thickBot="1">
      <c r="A19" s="84">
        <v>8162</v>
      </c>
      <c r="B19" s="93" t="s">
        <v>966</v>
      </c>
      <c r="C19" s="110" t="s">
        <v>967</v>
      </c>
      <c r="D19" s="138"/>
      <c r="E19" s="139" t="s">
        <v>945</v>
      </c>
      <c r="F19" s="140"/>
    </row>
    <row r="20" spans="1:6" s="131" customFormat="1" ht="71.25" customHeight="1" thickBot="1">
      <c r="A20" s="141">
        <v>8163</v>
      </c>
      <c r="B20" s="93" t="s">
        <v>968</v>
      </c>
      <c r="C20" s="110" t="s">
        <v>967</v>
      </c>
      <c r="D20" s="128"/>
      <c r="E20" s="129" t="s">
        <v>945</v>
      </c>
      <c r="F20" s="130"/>
    </row>
    <row r="21" spans="1:6" ht="14.25" customHeight="1" thickBot="1">
      <c r="A21" s="112">
        <v>8164</v>
      </c>
      <c r="B21" s="113" t="s">
        <v>969</v>
      </c>
      <c r="C21" s="114" t="s">
        <v>970</v>
      </c>
      <c r="D21" s="142"/>
      <c r="E21" s="143" t="s">
        <v>945</v>
      </c>
      <c r="F21" s="144"/>
    </row>
    <row r="22" spans="1:6" s="131" customFormat="1" ht="13.5" thickBot="1">
      <c r="A22" s="118">
        <v>8170</v>
      </c>
      <c r="B22" s="127" t="s">
        <v>971</v>
      </c>
      <c r="C22" s="120"/>
      <c r="D22" s="145"/>
      <c r="E22" s="129"/>
      <c r="F22" s="146"/>
    </row>
    <row r="23" spans="1:6" s="131" customFormat="1" ht="12.75">
      <c r="A23" s="132"/>
      <c r="B23" s="133" t="s">
        <v>266</v>
      </c>
      <c r="C23" s="134"/>
      <c r="D23" s="147"/>
      <c r="E23" s="136"/>
      <c r="F23" s="148"/>
    </row>
    <row r="24" spans="1:6" ht="24">
      <c r="A24" s="84">
        <v>8171</v>
      </c>
      <c r="B24" s="93" t="s">
        <v>972</v>
      </c>
      <c r="C24" s="110" t="s">
        <v>973</v>
      </c>
      <c r="D24" s="138"/>
      <c r="E24" s="139"/>
      <c r="F24" s="140"/>
    </row>
    <row r="25" spans="1:6" ht="13.5" thickBot="1">
      <c r="A25" s="84">
        <v>8172</v>
      </c>
      <c r="B25" s="149" t="s">
        <v>974</v>
      </c>
      <c r="C25" s="110" t="s">
        <v>975</v>
      </c>
      <c r="D25" s="138"/>
      <c r="E25" s="139"/>
      <c r="F25" s="140"/>
    </row>
    <row r="26" spans="1:6" s="131" customFormat="1" ht="24.75" thickBot="1">
      <c r="A26" s="150">
        <v>8190</v>
      </c>
      <c r="B26" s="151" t="s">
        <v>976</v>
      </c>
      <c r="C26" s="152"/>
      <c r="D26" s="128">
        <f>E26+F26</f>
        <v>105743.73</v>
      </c>
      <c r="E26" s="733">
        <f>E28-E31</f>
        <v>1502.1619999999966</v>
      </c>
      <c r="F26" s="732">
        <f>F32</f>
        <v>104241.568</v>
      </c>
    </row>
    <row r="27" spans="1:6" s="131" customFormat="1" ht="12.75">
      <c r="A27" s="153"/>
      <c r="B27" s="92" t="s">
        <v>260</v>
      </c>
      <c r="C27" s="154"/>
      <c r="D27" s="155"/>
      <c r="E27" s="156"/>
      <c r="F27" s="157"/>
    </row>
    <row r="28" spans="1:6" ht="24">
      <c r="A28" s="158">
        <v>8191</v>
      </c>
      <c r="B28" s="133" t="s">
        <v>977</v>
      </c>
      <c r="C28" s="159">
        <v>9320</v>
      </c>
      <c r="D28" s="160">
        <f>E28</f>
        <v>96502.162</v>
      </c>
      <c r="E28" s="76">
        <v>96502.162</v>
      </c>
      <c r="F28" s="161" t="s">
        <v>534</v>
      </c>
    </row>
    <row r="29" spans="1:6" ht="12.75">
      <c r="A29" s="162"/>
      <c r="B29" s="92" t="s">
        <v>259</v>
      </c>
      <c r="C29" s="163"/>
      <c r="D29" s="164"/>
      <c r="E29" s="165"/>
      <c r="F29" s="140"/>
    </row>
    <row r="30" spans="1:6" ht="35.25" customHeight="1">
      <c r="A30" s="162">
        <v>8192</v>
      </c>
      <c r="B30" s="93" t="s">
        <v>978</v>
      </c>
      <c r="C30" s="163"/>
      <c r="D30" s="164">
        <f>E30</f>
        <v>387</v>
      </c>
      <c r="E30" s="76">
        <f>'[4]Hamaynq'!$C$56</f>
        <v>387</v>
      </c>
      <c r="F30" s="166" t="s">
        <v>945</v>
      </c>
    </row>
    <row r="31" spans="1:6" ht="24">
      <c r="A31" s="162">
        <v>8193</v>
      </c>
      <c r="B31" s="93" t="s">
        <v>979</v>
      </c>
      <c r="C31" s="163"/>
      <c r="D31" s="164">
        <f>E31</f>
        <v>95000</v>
      </c>
      <c r="E31" s="729">
        <v>95000</v>
      </c>
      <c r="F31" s="166" t="s">
        <v>534</v>
      </c>
    </row>
    <row r="32" spans="1:6" ht="24">
      <c r="A32" s="162">
        <v>8194</v>
      </c>
      <c r="B32" s="168" t="s">
        <v>980</v>
      </c>
      <c r="C32" s="169">
        <v>9330</v>
      </c>
      <c r="D32" s="170">
        <f>F32</f>
        <v>104241.568</v>
      </c>
      <c r="E32" s="167" t="s">
        <v>945</v>
      </c>
      <c r="F32" s="734">
        <f>F34+F35</f>
        <v>104241.568</v>
      </c>
    </row>
    <row r="33" spans="1:6" ht="12.75">
      <c r="A33" s="162"/>
      <c r="B33" s="92" t="s">
        <v>259</v>
      </c>
      <c r="C33" s="169"/>
      <c r="D33" s="170"/>
      <c r="E33" s="167"/>
      <c r="F33" s="140"/>
    </row>
    <row r="34" spans="1:6" ht="24">
      <c r="A34" s="162">
        <v>8195</v>
      </c>
      <c r="B34" s="93" t="s">
        <v>981</v>
      </c>
      <c r="C34" s="169"/>
      <c r="D34" s="731">
        <f>F34</f>
        <v>9241.568</v>
      </c>
      <c r="E34" s="167" t="s">
        <v>945</v>
      </c>
      <c r="F34" s="735">
        <f>9241.568</f>
        <v>9241.568</v>
      </c>
    </row>
    <row r="35" spans="1:6" ht="36">
      <c r="A35" s="171">
        <v>8196</v>
      </c>
      <c r="B35" s="93" t="s">
        <v>982</v>
      </c>
      <c r="C35" s="169"/>
      <c r="D35" s="731">
        <f>F35</f>
        <v>95000</v>
      </c>
      <c r="E35" s="167" t="s">
        <v>945</v>
      </c>
      <c r="F35" s="730">
        <f>E31</f>
        <v>95000</v>
      </c>
    </row>
    <row r="36" spans="1:6" ht="36">
      <c r="A36" s="162">
        <v>8197</v>
      </c>
      <c r="B36" s="172" t="s">
        <v>983</v>
      </c>
      <c r="C36" s="173"/>
      <c r="D36" s="174" t="s">
        <v>945</v>
      </c>
      <c r="E36" s="175" t="s">
        <v>945</v>
      </c>
      <c r="F36" s="176" t="s">
        <v>945</v>
      </c>
    </row>
    <row r="37" spans="1:6" ht="36">
      <c r="A37" s="162">
        <v>8198</v>
      </c>
      <c r="B37" s="177" t="s">
        <v>984</v>
      </c>
      <c r="C37" s="178"/>
      <c r="D37" s="174" t="s">
        <v>945</v>
      </c>
      <c r="E37" s="139"/>
      <c r="F37" s="140"/>
    </row>
    <row r="38" spans="1:6" ht="48">
      <c r="A38" s="162">
        <v>8199</v>
      </c>
      <c r="B38" s="179" t="s">
        <v>1016</v>
      </c>
      <c r="C38" s="178"/>
      <c r="D38" s="170"/>
      <c r="E38" s="741">
        <f>4!E22-4!E26-5!E22-5!E26-5!E37-5!E42</f>
        <v>3.410605131648481E-12</v>
      </c>
      <c r="F38" s="140"/>
    </row>
    <row r="39" spans="1:6" ht="24">
      <c r="A39" s="162" t="s">
        <v>985</v>
      </c>
      <c r="B39" s="180" t="s">
        <v>986</v>
      </c>
      <c r="C39" s="178"/>
      <c r="D39" s="170"/>
      <c r="E39" s="175" t="s">
        <v>945</v>
      </c>
      <c r="F39" s="730"/>
    </row>
    <row r="40" spans="1:6" ht="30" customHeight="1">
      <c r="A40" s="91">
        <v>8200</v>
      </c>
      <c r="B40" s="181" t="s">
        <v>1017</v>
      </c>
      <c r="C40" s="163"/>
      <c r="D40" s="138">
        <f>E40</f>
        <v>0</v>
      </c>
      <c r="E40" s="165">
        <f>E42</f>
        <v>0</v>
      </c>
      <c r="F40" s="140">
        <f>F42</f>
        <v>0</v>
      </c>
    </row>
    <row r="41" spans="1:6" ht="12.75">
      <c r="A41" s="91"/>
      <c r="B41" s="182" t="s">
        <v>258</v>
      </c>
      <c r="C41" s="163"/>
      <c r="D41" s="138"/>
      <c r="E41" s="165"/>
      <c r="F41" s="140"/>
    </row>
    <row r="42" spans="1:6" ht="24">
      <c r="A42" s="91">
        <v>8210</v>
      </c>
      <c r="B42" s="183" t="s">
        <v>1018</v>
      </c>
      <c r="C42" s="163"/>
      <c r="D42" s="138">
        <f>E42+F42</f>
        <v>0</v>
      </c>
      <c r="E42" s="139">
        <f>E48</f>
        <v>0</v>
      </c>
      <c r="F42" s="140">
        <f>F44+F48</f>
        <v>0</v>
      </c>
    </row>
    <row r="43" spans="1:6" ht="12.75">
      <c r="A43" s="84"/>
      <c r="B43" s="93" t="s">
        <v>258</v>
      </c>
      <c r="C43" s="163"/>
      <c r="D43" s="138"/>
      <c r="E43" s="139"/>
      <c r="F43" s="140"/>
    </row>
    <row r="44" spans="1:6" ht="36">
      <c r="A44" s="91">
        <v>8211</v>
      </c>
      <c r="B44" s="184" t="s">
        <v>987</v>
      </c>
      <c r="C44" s="163"/>
      <c r="D44" s="138">
        <f>F44</f>
        <v>0</v>
      </c>
      <c r="E44" s="167" t="s">
        <v>945</v>
      </c>
      <c r="F44" s="140">
        <f>F46+F47</f>
        <v>0</v>
      </c>
    </row>
    <row r="45" spans="1:6" ht="12.75">
      <c r="A45" s="91"/>
      <c r="B45" s="92" t="s">
        <v>259</v>
      </c>
      <c r="C45" s="163"/>
      <c r="D45" s="138"/>
      <c r="E45" s="167"/>
      <c r="F45" s="140"/>
    </row>
    <row r="46" spans="1:6" ht="12.75">
      <c r="A46" s="91">
        <v>8212</v>
      </c>
      <c r="B46" s="149" t="s">
        <v>946</v>
      </c>
      <c r="C46" s="110" t="s">
        <v>988</v>
      </c>
      <c r="D46" s="138">
        <f>F46</f>
        <v>0</v>
      </c>
      <c r="E46" s="167" t="s">
        <v>945</v>
      </c>
      <c r="F46" s="140"/>
    </row>
    <row r="47" spans="1:6" ht="12.75">
      <c r="A47" s="91">
        <v>8213</v>
      </c>
      <c r="B47" s="149" t="s">
        <v>948</v>
      </c>
      <c r="C47" s="110" t="s">
        <v>989</v>
      </c>
      <c r="D47" s="138">
        <f>F47</f>
        <v>0</v>
      </c>
      <c r="E47" s="167" t="s">
        <v>945</v>
      </c>
      <c r="F47" s="140"/>
    </row>
    <row r="48" spans="1:6" ht="24">
      <c r="A48" s="91">
        <v>8220</v>
      </c>
      <c r="B48" s="184" t="s">
        <v>990</v>
      </c>
      <c r="C48" s="163"/>
      <c r="D48" s="138">
        <f>E48+F48</f>
        <v>0</v>
      </c>
      <c r="E48" s="185">
        <f>E54</f>
        <v>0</v>
      </c>
      <c r="F48" s="140">
        <f>F50+F54</f>
        <v>0</v>
      </c>
    </row>
    <row r="49" spans="1:6" ht="12.75">
      <c r="A49" s="91"/>
      <c r="B49" s="92" t="s">
        <v>258</v>
      </c>
      <c r="C49" s="163"/>
      <c r="D49" s="138"/>
      <c r="E49" s="185"/>
      <c r="F49" s="140"/>
    </row>
    <row r="50" spans="1:6" ht="12.75">
      <c r="A50" s="91">
        <v>8221</v>
      </c>
      <c r="B50" s="184" t="s">
        <v>991</v>
      </c>
      <c r="C50" s="163"/>
      <c r="D50" s="138">
        <f>F50</f>
        <v>0</v>
      </c>
      <c r="E50" s="167" t="s">
        <v>945</v>
      </c>
      <c r="F50" s="140">
        <f>F52+F53</f>
        <v>0</v>
      </c>
    </row>
    <row r="51" spans="1:6" ht="12.75">
      <c r="A51" s="91"/>
      <c r="B51" s="92" t="s">
        <v>266</v>
      </c>
      <c r="C51" s="163"/>
      <c r="D51" s="138"/>
      <c r="E51" s="167"/>
      <c r="F51" s="140"/>
    </row>
    <row r="52" spans="1:6" ht="12.75">
      <c r="A52" s="84">
        <v>8222</v>
      </c>
      <c r="B52" s="93" t="s">
        <v>992</v>
      </c>
      <c r="C52" s="110" t="s">
        <v>993</v>
      </c>
      <c r="D52" s="138">
        <f>F52</f>
        <v>0</v>
      </c>
      <c r="E52" s="167" t="s">
        <v>945</v>
      </c>
      <c r="F52" s="140"/>
    </row>
    <row r="53" spans="1:6" ht="12.75">
      <c r="A53" s="84">
        <v>8230</v>
      </c>
      <c r="B53" s="93" t="s">
        <v>994</v>
      </c>
      <c r="C53" s="110" t="s">
        <v>995</v>
      </c>
      <c r="D53" s="138">
        <f>F53</f>
        <v>0</v>
      </c>
      <c r="E53" s="167" t="s">
        <v>945</v>
      </c>
      <c r="F53" s="140"/>
    </row>
    <row r="54" spans="1:6" ht="12.75">
      <c r="A54" s="84">
        <v>8240</v>
      </c>
      <c r="B54" s="184" t="s">
        <v>996</v>
      </c>
      <c r="C54" s="163"/>
      <c r="D54" s="138">
        <f>E54+F54</f>
        <v>0</v>
      </c>
      <c r="E54" s="185">
        <f>E56+E57</f>
        <v>0</v>
      </c>
      <c r="F54" s="186">
        <f>F56+F57</f>
        <v>0</v>
      </c>
    </row>
    <row r="55" spans="1:6" ht="12.75">
      <c r="A55" s="91"/>
      <c r="B55" s="92" t="s">
        <v>266</v>
      </c>
      <c r="C55" s="163"/>
      <c r="D55" s="138"/>
      <c r="E55" s="185"/>
      <c r="F55" s="140"/>
    </row>
    <row r="56" spans="1:6" ht="12.75">
      <c r="A56" s="84">
        <v>8241</v>
      </c>
      <c r="B56" s="93" t="s">
        <v>997</v>
      </c>
      <c r="C56" s="110" t="s">
        <v>993</v>
      </c>
      <c r="D56" s="138">
        <f>E56+F56</f>
        <v>0</v>
      </c>
      <c r="E56" s="165"/>
      <c r="F56" s="140"/>
    </row>
    <row r="57" spans="1:6" ht="13.5" thickBot="1">
      <c r="A57" s="101">
        <v>8250</v>
      </c>
      <c r="B57" s="102" t="s">
        <v>998</v>
      </c>
      <c r="C57" s="187" t="s">
        <v>995</v>
      </c>
      <c r="D57" s="188">
        <f>E57+F57</f>
        <v>0</v>
      </c>
      <c r="E57" s="105"/>
      <c r="F57" s="106"/>
    </row>
    <row r="58" ht="12.75">
      <c r="C58" s="189"/>
    </row>
    <row r="59" ht="12.75">
      <c r="C59" s="189"/>
    </row>
    <row r="60" ht="12.75">
      <c r="C60" s="189"/>
    </row>
    <row r="61" ht="12.75">
      <c r="C61" s="189"/>
    </row>
    <row r="62" ht="12.75">
      <c r="C62" s="189"/>
    </row>
    <row r="63" ht="12.75">
      <c r="C63" s="189"/>
    </row>
    <row r="64" ht="12.75">
      <c r="C64" s="189"/>
    </row>
    <row r="65" ht="12.75">
      <c r="C65" s="189"/>
    </row>
    <row r="66" ht="12.75">
      <c r="C66" s="189"/>
    </row>
    <row r="67" ht="12.75">
      <c r="C67" s="189"/>
    </row>
    <row r="68" ht="12.75">
      <c r="C68" s="189"/>
    </row>
    <row r="69" ht="12.75">
      <c r="C69" s="189"/>
    </row>
    <row r="70" ht="12.75">
      <c r="C70" s="189"/>
    </row>
    <row r="71" ht="12.75">
      <c r="C71" s="189"/>
    </row>
    <row r="72" ht="12.75">
      <c r="C72" s="189"/>
    </row>
    <row r="73" ht="12.75">
      <c r="C73" s="189"/>
    </row>
    <row r="74" ht="12.75">
      <c r="C74" s="189"/>
    </row>
    <row r="75" ht="12.75">
      <c r="C75" s="189"/>
    </row>
    <row r="76" ht="12.75">
      <c r="C76" s="189"/>
    </row>
    <row r="77" ht="12.75">
      <c r="C77" s="189"/>
    </row>
    <row r="78" ht="12.75">
      <c r="C78" s="189"/>
    </row>
    <row r="79" ht="12.75">
      <c r="C79" s="189"/>
    </row>
    <row r="80" ht="12.75">
      <c r="C80" s="189"/>
    </row>
    <row r="81" ht="12.75">
      <c r="C81" s="189"/>
    </row>
    <row r="82" ht="12.75">
      <c r="C82" s="189"/>
    </row>
    <row r="83" ht="12.75">
      <c r="C83" s="189"/>
    </row>
    <row r="84" ht="12.75">
      <c r="C84" s="189"/>
    </row>
    <row r="85" ht="12.75">
      <c r="C85" s="189"/>
    </row>
    <row r="86" ht="12.75">
      <c r="C86" s="189"/>
    </row>
    <row r="87" ht="12.75">
      <c r="C87" s="189"/>
    </row>
    <row r="88" ht="12.75">
      <c r="C88" s="189"/>
    </row>
    <row r="89" ht="12.75">
      <c r="C89" s="189"/>
    </row>
    <row r="90" ht="12.75">
      <c r="C90" s="189"/>
    </row>
    <row r="91" ht="12.75">
      <c r="C91" s="189"/>
    </row>
    <row r="92" ht="12.75">
      <c r="C92" s="189"/>
    </row>
    <row r="93" ht="12.75">
      <c r="C93" s="189"/>
    </row>
    <row r="94" ht="12.75">
      <c r="C94" s="189"/>
    </row>
    <row r="95" ht="12.75">
      <c r="C95" s="189"/>
    </row>
    <row r="96" ht="12.75">
      <c r="C96" s="189"/>
    </row>
    <row r="97" ht="12.75">
      <c r="C97" s="189"/>
    </row>
    <row r="98" ht="12.75">
      <c r="C98" s="189"/>
    </row>
    <row r="99" ht="12.75">
      <c r="C99" s="189"/>
    </row>
    <row r="100" ht="12.75">
      <c r="C100" s="189"/>
    </row>
    <row r="101" ht="12.75">
      <c r="C101" s="189"/>
    </row>
    <row r="102" ht="12.75">
      <c r="C102" s="189"/>
    </row>
    <row r="103" ht="12.75">
      <c r="C103" s="189"/>
    </row>
    <row r="104" ht="12.75">
      <c r="C104" s="189"/>
    </row>
    <row r="105" ht="12.75">
      <c r="C105" s="189"/>
    </row>
    <row r="106" ht="12.75">
      <c r="C106" s="189"/>
    </row>
    <row r="107" ht="12.75">
      <c r="C107" s="189"/>
    </row>
    <row r="108" ht="12.75">
      <c r="C108" s="189"/>
    </row>
    <row r="109" ht="12.75">
      <c r="C109" s="189"/>
    </row>
    <row r="110" ht="12.75">
      <c r="C110" s="189"/>
    </row>
    <row r="111" ht="12.75">
      <c r="C111" s="189"/>
    </row>
    <row r="112" ht="12.75">
      <c r="C112" s="189"/>
    </row>
    <row r="113" ht="12.75">
      <c r="C113" s="189"/>
    </row>
    <row r="114" ht="12.75">
      <c r="C114" s="189"/>
    </row>
    <row r="115" ht="12.75">
      <c r="C115" s="189"/>
    </row>
    <row r="116" ht="12.75">
      <c r="C116" s="189"/>
    </row>
    <row r="117" ht="12.75">
      <c r="C117" s="189"/>
    </row>
    <row r="118" ht="12.75">
      <c r="C118" s="189"/>
    </row>
    <row r="119" ht="12.75">
      <c r="C119" s="189"/>
    </row>
    <row r="120" ht="12.75">
      <c r="C120" s="189"/>
    </row>
    <row r="121" ht="12.75">
      <c r="C121" s="189"/>
    </row>
    <row r="122" ht="12.75">
      <c r="C122" s="189"/>
    </row>
    <row r="123" ht="12.75">
      <c r="C123" s="189"/>
    </row>
    <row r="124" ht="12.75">
      <c r="C124" s="189"/>
    </row>
    <row r="125" ht="12.75">
      <c r="C125" s="189"/>
    </row>
    <row r="126" ht="12.75">
      <c r="C126" s="189"/>
    </row>
    <row r="127" ht="12.75">
      <c r="C127" s="189"/>
    </row>
    <row r="128" ht="12.75">
      <c r="C128" s="189"/>
    </row>
    <row r="129" ht="12.75">
      <c r="C129" s="189"/>
    </row>
    <row r="130" ht="12.75">
      <c r="C130" s="189"/>
    </row>
    <row r="131" ht="12.75">
      <c r="C131" s="189"/>
    </row>
    <row r="132" ht="12.75">
      <c r="C132" s="189"/>
    </row>
    <row r="133" ht="12.75">
      <c r="C133" s="189"/>
    </row>
    <row r="134" ht="12.75">
      <c r="C134" s="189"/>
    </row>
    <row r="135" ht="12.75">
      <c r="C135" s="189"/>
    </row>
    <row r="136" ht="12.75">
      <c r="C136" s="189"/>
    </row>
    <row r="137" ht="12.75">
      <c r="C137" s="189"/>
    </row>
    <row r="138" ht="12.75">
      <c r="C138" s="189"/>
    </row>
    <row r="139" ht="12.75">
      <c r="C139" s="189"/>
    </row>
    <row r="140" ht="12.75">
      <c r="C140" s="189"/>
    </row>
    <row r="141" ht="12.75">
      <c r="C141" s="189"/>
    </row>
    <row r="142" ht="12.75">
      <c r="C142" s="189"/>
    </row>
    <row r="143" ht="12.75">
      <c r="C143" s="189"/>
    </row>
    <row r="144" ht="12.75">
      <c r="C144" s="189"/>
    </row>
    <row r="145" ht="12.75">
      <c r="C145" s="189"/>
    </row>
    <row r="146" ht="12.75">
      <c r="C146" s="189"/>
    </row>
    <row r="147" ht="12.75">
      <c r="C147" s="189"/>
    </row>
    <row r="148" ht="12.75">
      <c r="C148" s="189"/>
    </row>
    <row r="149" ht="12.75">
      <c r="C149" s="189"/>
    </row>
    <row r="150" ht="12.75">
      <c r="C150" s="189"/>
    </row>
    <row r="151" ht="12.75">
      <c r="C151" s="189"/>
    </row>
    <row r="152" ht="12.75">
      <c r="C152" s="189"/>
    </row>
    <row r="153" ht="12.75">
      <c r="C153" s="189"/>
    </row>
    <row r="154" ht="12.75">
      <c r="C154" s="189"/>
    </row>
    <row r="155" ht="12.75">
      <c r="C155" s="189"/>
    </row>
    <row r="156" ht="12.75">
      <c r="C156" s="189"/>
    </row>
    <row r="157" ht="12.75">
      <c r="C157" s="189"/>
    </row>
    <row r="158" ht="12.75">
      <c r="C158" s="189"/>
    </row>
    <row r="159" ht="12.75">
      <c r="C159" s="189"/>
    </row>
    <row r="160" ht="12.75">
      <c r="C160" s="189"/>
    </row>
    <row r="161" ht="12.75">
      <c r="C161" s="189"/>
    </row>
    <row r="162" ht="12.75">
      <c r="C162" s="189"/>
    </row>
    <row r="163" ht="12.75">
      <c r="C163" s="189"/>
    </row>
    <row r="164" ht="12.75">
      <c r="C164" s="189"/>
    </row>
    <row r="165" ht="12.75">
      <c r="C165" s="189"/>
    </row>
    <row r="166" ht="12.75">
      <c r="C166" s="189"/>
    </row>
    <row r="167" ht="12.75">
      <c r="C167" s="189"/>
    </row>
    <row r="168" ht="12.75">
      <c r="C168" s="189"/>
    </row>
    <row r="169" ht="12.75">
      <c r="C169" s="189"/>
    </row>
    <row r="170" ht="12.75">
      <c r="C170" s="189"/>
    </row>
    <row r="171" ht="12.75">
      <c r="C171" s="189"/>
    </row>
    <row r="172" ht="12.75">
      <c r="C172" s="189"/>
    </row>
    <row r="173" ht="12.75">
      <c r="C173" s="189"/>
    </row>
    <row r="174" ht="12.75">
      <c r="C174" s="189"/>
    </row>
    <row r="175" ht="12.75">
      <c r="C175" s="189"/>
    </row>
    <row r="176" ht="12.75">
      <c r="C176" s="189"/>
    </row>
    <row r="177" ht="12.75">
      <c r="C177" s="189"/>
    </row>
    <row r="178" ht="12.75">
      <c r="C178" s="189"/>
    </row>
    <row r="179" ht="12.75">
      <c r="C179" s="189"/>
    </row>
    <row r="180" ht="12.75">
      <c r="C180" s="189"/>
    </row>
    <row r="181" ht="12.75">
      <c r="C181" s="189"/>
    </row>
    <row r="182" ht="12.75">
      <c r="C182" s="189"/>
    </row>
    <row r="183" ht="12.75">
      <c r="C183" s="189"/>
    </row>
    <row r="184" ht="12.75">
      <c r="C184" s="189"/>
    </row>
    <row r="185" ht="12.75">
      <c r="C185" s="189"/>
    </row>
    <row r="186" ht="12.75">
      <c r="C186" s="189"/>
    </row>
    <row r="187" ht="12.75">
      <c r="C187" s="189"/>
    </row>
    <row r="188" ht="12.75">
      <c r="C188" s="189"/>
    </row>
    <row r="189" ht="12.75">
      <c r="C189" s="189"/>
    </row>
    <row r="190" ht="12.75">
      <c r="C190" s="189"/>
    </row>
    <row r="191" ht="12.75">
      <c r="C191" s="189"/>
    </row>
    <row r="192" ht="12.75">
      <c r="C192" s="189"/>
    </row>
    <row r="193" ht="12.75">
      <c r="C193" s="189"/>
    </row>
    <row r="194" ht="12.75">
      <c r="C194" s="189"/>
    </row>
    <row r="195" ht="12.75">
      <c r="C195" s="189"/>
    </row>
    <row r="196" ht="12.75">
      <c r="C196" s="189"/>
    </row>
    <row r="197" ht="12.75">
      <c r="C197" s="189"/>
    </row>
    <row r="198" ht="12.75">
      <c r="C198" s="189"/>
    </row>
    <row r="199" ht="12.75">
      <c r="C199" s="189"/>
    </row>
    <row r="200" ht="12.75">
      <c r="C200" s="189"/>
    </row>
    <row r="201" ht="12.75">
      <c r="C201" s="189"/>
    </row>
    <row r="202" ht="12.75">
      <c r="C202" s="189"/>
    </row>
    <row r="203" ht="12.75">
      <c r="C203" s="189"/>
    </row>
    <row r="204" ht="12.75">
      <c r="C204" s="189"/>
    </row>
    <row r="205" ht="12.75">
      <c r="C205" s="189"/>
    </row>
    <row r="206" ht="12.75">
      <c r="C206" s="189"/>
    </row>
    <row r="207" ht="12.75">
      <c r="C207" s="189"/>
    </row>
    <row r="208" ht="12.75">
      <c r="C208" s="189"/>
    </row>
    <row r="209" ht="12.75">
      <c r="C209" s="189"/>
    </row>
    <row r="210" ht="12.75">
      <c r="C210" s="189"/>
    </row>
    <row r="211" ht="12.75">
      <c r="C211" s="189"/>
    </row>
    <row r="212" ht="12.75">
      <c r="C212" s="189"/>
    </row>
    <row r="213" ht="12.75">
      <c r="C213" s="189"/>
    </row>
    <row r="214" ht="12.75">
      <c r="C214" s="189"/>
    </row>
    <row r="215" ht="12.75">
      <c r="C215" s="189"/>
    </row>
    <row r="216" ht="12.75">
      <c r="C216" s="189"/>
    </row>
    <row r="217" ht="12.75">
      <c r="C217" s="189"/>
    </row>
    <row r="218" ht="12.75">
      <c r="C218" s="189"/>
    </row>
    <row r="219" ht="12.75">
      <c r="C219" s="189"/>
    </row>
    <row r="220" ht="12.75">
      <c r="C220" s="189"/>
    </row>
    <row r="221" ht="12.75">
      <c r="C221" s="189"/>
    </row>
    <row r="222" ht="12.75">
      <c r="C222" s="189"/>
    </row>
    <row r="223" ht="12.75">
      <c r="C223" s="189"/>
    </row>
    <row r="224" ht="12.75">
      <c r="C224" s="189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9"/>
  <sheetViews>
    <sheetView tabSelected="1" zoomScale="140" zoomScaleNormal="140" zoomScalePageLayoutView="0" workbookViewId="0" topLeftCell="A5">
      <pane ySplit="3210" topLeftCell="A446" activePane="bottomLeft" state="split"/>
      <selection pane="topLeft" activeCell="I7" sqref="I7"/>
      <selection pane="bottomLeft" activeCell="J491" sqref="J491"/>
    </sheetView>
  </sheetViews>
  <sheetFormatPr defaultColWidth="9.140625" defaultRowHeight="12.75"/>
  <cols>
    <col min="1" max="1" width="5.421875" style="2" customWidth="1"/>
    <col min="2" max="2" width="4.8515625" style="73" customWidth="1"/>
    <col min="3" max="3" width="5.421875" style="74" customWidth="1"/>
    <col min="4" max="4" width="4.8515625" style="75" customWidth="1"/>
    <col min="5" max="5" width="6.57421875" style="75" customWidth="1"/>
    <col min="6" max="6" width="43.8515625" style="69" customWidth="1"/>
    <col min="7" max="7" width="1.57421875" style="6" hidden="1" customWidth="1"/>
    <col min="8" max="8" width="14.8515625" style="7" customWidth="1"/>
    <col min="9" max="9" width="17.421875" style="7" customWidth="1"/>
    <col min="10" max="11" width="13.28125" style="7" customWidth="1"/>
    <col min="12" max="12" width="22.00390625" style="7" customWidth="1"/>
    <col min="13" max="13" width="22.00390625" style="1" customWidth="1"/>
    <col min="14" max="14" width="16.421875" style="1" bestFit="1" customWidth="1"/>
    <col min="15" max="15" width="17.28125" style="1" bestFit="1" customWidth="1"/>
    <col min="16" max="16" width="10.57421875" style="1" bestFit="1" customWidth="1"/>
    <col min="17" max="16384" width="9.140625" style="1" customWidth="1"/>
  </cols>
  <sheetData>
    <row r="1" spans="1:12" ht="18">
      <c r="A1" s="792" t="s">
        <v>1002</v>
      </c>
      <c r="B1" s="792"/>
      <c r="C1" s="792"/>
      <c r="D1" s="792"/>
      <c r="E1" s="792"/>
      <c r="F1" s="792"/>
      <c r="G1" s="792"/>
      <c r="H1" s="792"/>
      <c r="I1" s="792"/>
      <c r="J1" s="792"/>
      <c r="K1" s="743"/>
      <c r="L1" s="743"/>
    </row>
    <row r="2" spans="1:12" ht="53.25" customHeight="1">
      <c r="A2" s="820" t="s">
        <v>790</v>
      </c>
      <c r="B2" s="820"/>
      <c r="C2" s="820"/>
      <c r="D2" s="820"/>
      <c r="E2" s="820"/>
      <c r="F2" s="820"/>
      <c r="G2" s="820"/>
      <c r="H2" s="820"/>
      <c r="I2" s="820"/>
      <c r="J2" s="820"/>
      <c r="K2" s="744"/>
      <c r="L2" s="744"/>
    </row>
    <row r="3" spans="2:12" ht="15.75">
      <c r="B3" s="3"/>
      <c r="C3" s="4"/>
      <c r="D3" s="4"/>
      <c r="E3" s="4"/>
      <c r="F3" s="5"/>
      <c r="I3" s="821" t="s">
        <v>305</v>
      </c>
      <c r="J3" s="821"/>
      <c r="K3" s="745"/>
      <c r="L3" s="745"/>
    </row>
    <row r="4" spans="1:12" s="9" customFormat="1" ht="15.75">
      <c r="A4" s="825" t="s">
        <v>303</v>
      </c>
      <c r="B4" s="830" t="s">
        <v>137</v>
      </c>
      <c r="C4" s="832" t="s">
        <v>531</v>
      </c>
      <c r="D4" s="832" t="s">
        <v>532</v>
      </c>
      <c r="E4" s="826" t="s">
        <v>791</v>
      </c>
      <c r="F4" s="828" t="s">
        <v>889</v>
      </c>
      <c r="G4" s="829" t="s">
        <v>530</v>
      </c>
      <c r="H4" s="822" t="s">
        <v>306</v>
      </c>
      <c r="I4" s="824" t="s">
        <v>407</v>
      </c>
      <c r="J4" s="824"/>
      <c r="K4" s="749"/>
      <c r="L4" s="749"/>
    </row>
    <row r="5" spans="1:13" s="11" customFormat="1" ht="48" customHeight="1">
      <c r="A5" s="825"/>
      <c r="B5" s="831"/>
      <c r="C5" s="831"/>
      <c r="D5" s="831"/>
      <c r="E5" s="827"/>
      <c r="F5" s="828"/>
      <c r="G5" s="829"/>
      <c r="H5" s="823"/>
      <c r="I5" s="8" t="s">
        <v>521</v>
      </c>
      <c r="J5" s="8" t="s">
        <v>522</v>
      </c>
      <c r="K5" s="750"/>
      <c r="L5" s="750"/>
      <c r="M5" s="10"/>
    </row>
    <row r="6" spans="1:16" s="11" customFormat="1" ht="15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 t="s">
        <v>792</v>
      </c>
      <c r="I6" s="13" t="s">
        <v>793</v>
      </c>
      <c r="J6" s="13" t="s">
        <v>794</v>
      </c>
      <c r="K6" s="751"/>
      <c r="L6" s="751"/>
      <c r="M6" s="10"/>
      <c r="N6" s="14"/>
      <c r="O6" s="14"/>
      <c r="P6" s="14"/>
    </row>
    <row r="7" spans="1:16" s="23" customFormat="1" ht="27.75" customHeight="1">
      <c r="A7" s="15">
        <v>2000</v>
      </c>
      <c r="B7" s="16" t="s">
        <v>533</v>
      </c>
      <c r="C7" s="17" t="s">
        <v>534</v>
      </c>
      <c r="D7" s="18" t="s">
        <v>534</v>
      </c>
      <c r="E7" s="18"/>
      <c r="F7" s="19" t="s">
        <v>1003</v>
      </c>
      <c r="G7" s="20"/>
      <c r="H7" s="29">
        <f>SUM(I7:J7)</f>
        <v>1566014.73</v>
      </c>
      <c r="I7" s="36">
        <f>I8+I104+I127+I175+I301+I332+I435+I514+I574+I620</f>
        <v>1351502.162</v>
      </c>
      <c r="J7" s="36">
        <f>SUM(J8+J104+J127+J175+J301+J332+J367+J435+J514+J574+J620)</f>
        <v>214512.56800000003</v>
      </c>
      <c r="K7" s="752"/>
      <c r="L7" s="752"/>
      <c r="O7" s="21">
        <f>1351502.162-I7</f>
        <v>0</v>
      </c>
      <c r="P7" s="22">
        <f>205076.568-J7</f>
        <v>-9436.00000000003</v>
      </c>
    </row>
    <row r="8" spans="1:14" s="31" customFormat="1" ht="31.5" customHeight="1">
      <c r="A8" s="24">
        <v>2100</v>
      </c>
      <c r="B8" s="25" t="s">
        <v>352</v>
      </c>
      <c r="C8" s="26">
        <v>0</v>
      </c>
      <c r="D8" s="26">
        <v>0</v>
      </c>
      <c r="E8" s="26"/>
      <c r="F8" s="27" t="s">
        <v>1004</v>
      </c>
      <c r="G8" s="28" t="s">
        <v>535</v>
      </c>
      <c r="H8" s="29">
        <f aca="true" t="shared" si="0" ref="H8:H94">SUM(I8:J8)</f>
        <v>469931.2</v>
      </c>
      <c r="I8" s="30">
        <f>SUM(I9,I40,I49,I64,I69,I74,I90,I95)</f>
        <v>401808.2</v>
      </c>
      <c r="J8" s="30">
        <f>SUM(J9,J40,J49,J64,J69,J74,J90,J95)</f>
        <v>68123</v>
      </c>
      <c r="K8" s="753"/>
      <c r="L8" s="753"/>
      <c r="N8" s="32"/>
    </row>
    <row r="9" spans="1:12" s="37" customFormat="1" ht="63.75" customHeight="1">
      <c r="A9" s="33">
        <v>2110</v>
      </c>
      <c r="B9" s="25" t="s">
        <v>352</v>
      </c>
      <c r="C9" s="26">
        <v>1</v>
      </c>
      <c r="D9" s="26">
        <v>0</v>
      </c>
      <c r="E9" s="26"/>
      <c r="F9" s="34" t="s">
        <v>795</v>
      </c>
      <c r="G9" s="35" t="s">
        <v>536</v>
      </c>
      <c r="H9" s="29">
        <f t="shared" si="0"/>
        <v>325258.8</v>
      </c>
      <c r="I9" s="36">
        <f>SUM(I10+I32+I36)</f>
        <v>301092.8</v>
      </c>
      <c r="J9" s="36">
        <f>SUM(J10)</f>
        <v>24166</v>
      </c>
      <c r="K9" s="752"/>
      <c r="L9" s="752"/>
    </row>
    <row r="10" spans="1:12" ht="30.75" customHeight="1">
      <c r="A10" s="33">
        <v>2111</v>
      </c>
      <c r="B10" s="25" t="s">
        <v>352</v>
      </c>
      <c r="C10" s="26">
        <v>1</v>
      </c>
      <c r="D10" s="26">
        <v>1</v>
      </c>
      <c r="E10" s="26"/>
      <c r="F10" s="38" t="s">
        <v>139</v>
      </c>
      <c r="G10" s="39" t="s">
        <v>537</v>
      </c>
      <c r="H10" s="40">
        <f t="shared" si="0"/>
        <v>325258.8</v>
      </c>
      <c r="I10" s="40">
        <f>SUM(I12:I30)</f>
        <v>301092.8</v>
      </c>
      <c r="J10" s="40">
        <f>SUM(J12:J31)</f>
        <v>24166</v>
      </c>
      <c r="K10" s="754"/>
      <c r="L10" s="754"/>
    </row>
    <row r="11" spans="1:12" ht="36">
      <c r="A11" s="33"/>
      <c r="B11" s="25"/>
      <c r="C11" s="26"/>
      <c r="D11" s="26"/>
      <c r="E11" s="26"/>
      <c r="F11" s="38" t="s">
        <v>297</v>
      </c>
      <c r="G11" s="39"/>
      <c r="H11" s="40"/>
      <c r="I11" s="41"/>
      <c r="J11" s="41"/>
      <c r="K11" s="755"/>
      <c r="L11" s="755"/>
    </row>
    <row r="12" spans="1:12" ht="24">
      <c r="A12" s="33"/>
      <c r="B12" s="25"/>
      <c r="C12" s="26"/>
      <c r="D12" s="26"/>
      <c r="E12" s="33">
        <v>4111</v>
      </c>
      <c r="F12" s="42" t="s">
        <v>191</v>
      </c>
      <c r="G12" s="39"/>
      <c r="H12" s="40">
        <f t="shared" si="0"/>
        <v>215211</v>
      </c>
      <c r="I12" s="40">
        <f>'[4]Բյուջե-2022'!$E$25</f>
        <v>215211</v>
      </c>
      <c r="J12" s="41"/>
      <c r="K12" s="755"/>
      <c r="L12" s="755"/>
    </row>
    <row r="13" spans="1:12" ht="24" hidden="1">
      <c r="A13" s="33"/>
      <c r="B13" s="25"/>
      <c r="C13" s="26"/>
      <c r="D13" s="26"/>
      <c r="E13" s="33">
        <v>4112</v>
      </c>
      <c r="F13" s="42" t="s">
        <v>192</v>
      </c>
      <c r="G13" s="39"/>
      <c r="H13" s="40">
        <f t="shared" si="0"/>
        <v>40000</v>
      </c>
      <c r="I13" s="40">
        <f>'[4]Բյուջե-2022'!$F$25</f>
        <v>40000</v>
      </c>
      <c r="J13" s="41"/>
      <c r="K13" s="755"/>
      <c r="L13" s="755"/>
    </row>
    <row r="14" spans="1:12" ht="15.75">
      <c r="A14" s="33"/>
      <c r="B14" s="25"/>
      <c r="C14" s="26"/>
      <c r="D14" s="26"/>
      <c r="E14" s="33">
        <v>4212</v>
      </c>
      <c r="F14" s="38" t="s">
        <v>797</v>
      </c>
      <c r="G14" s="39"/>
      <c r="H14" s="40">
        <f aca="true" t="shared" si="1" ref="H14:H22">SUM(I14:J14)</f>
        <v>23100</v>
      </c>
      <c r="I14" s="40">
        <f>'[4]Բյուջե-2022'!$I$25+'[4]Բյուջե-2022'!$J$25</f>
        <v>23100</v>
      </c>
      <c r="J14" s="41"/>
      <c r="K14" s="755"/>
      <c r="L14" s="755"/>
    </row>
    <row r="15" spans="1:12" ht="15.75">
      <c r="A15" s="33"/>
      <c r="B15" s="25"/>
      <c r="C15" s="26"/>
      <c r="D15" s="26"/>
      <c r="E15" s="33">
        <v>4213</v>
      </c>
      <c r="F15" s="38" t="s">
        <v>195</v>
      </c>
      <c r="G15" s="39"/>
      <c r="H15" s="40">
        <f t="shared" si="1"/>
        <v>920</v>
      </c>
      <c r="I15" s="40">
        <f>'[4]Բյուջե-2022'!$L$25+'[4]Բյուջե-2022'!$M$25</f>
        <v>920</v>
      </c>
      <c r="J15" s="41"/>
      <c r="K15" s="755"/>
      <c r="L15" s="755"/>
    </row>
    <row r="16" spans="1:12" ht="15.75">
      <c r="A16" s="33"/>
      <c r="B16" s="25"/>
      <c r="C16" s="26"/>
      <c r="D16" s="26"/>
      <c r="E16" s="33">
        <v>4214</v>
      </c>
      <c r="F16" s="38" t="s">
        <v>196</v>
      </c>
      <c r="G16" s="39"/>
      <c r="H16" s="40">
        <f t="shared" si="1"/>
        <v>2200</v>
      </c>
      <c r="I16" s="40">
        <f>'[4]Բյուջե-2022'!$N$25+'[4]Բյուջե-2022'!$P$25+'[4]Բյուջե-2022'!$Q$25</f>
        <v>2200</v>
      </c>
      <c r="J16" s="41"/>
      <c r="K16" s="755"/>
      <c r="L16" s="755"/>
    </row>
    <row r="17" spans="1:12" ht="15.75">
      <c r="A17" s="33"/>
      <c r="B17" s="25"/>
      <c r="C17" s="26"/>
      <c r="D17" s="26"/>
      <c r="E17" s="33">
        <v>4215</v>
      </c>
      <c r="F17" s="38" t="s">
        <v>346</v>
      </c>
      <c r="G17" s="39"/>
      <c r="H17" s="40">
        <f t="shared" si="1"/>
        <v>150</v>
      </c>
      <c r="I17" s="40">
        <f>'[4]Բյուջե-2022'!$BI$25</f>
        <v>150</v>
      </c>
      <c r="J17" s="41"/>
      <c r="K17" s="755"/>
      <c r="L17" s="755"/>
    </row>
    <row r="18" spans="1:12" ht="15.75">
      <c r="A18" s="33"/>
      <c r="B18" s="25"/>
      <c r="C18" s="26"/>
      <c r="D18" s="26"/>
      <c r="E18" s="33">
        <v>4221</v>
      </c>
      <c r="F18" s="38" t="s">
        <v>200</v>
      </c>
      <c r="G18" s="39"/>
      <c r="H18" s="40">
        <f t="shared" si="1"/>
        <v>500</v>
      </c>
      <c r="I18" s="40">
        <f>'[4]Բյուջե-2022'!$R$25</f>
        <v>500</v>
      </c>
      <c r="J18" s="41"/>
      <c r="K18" s="755"/>
      <c r="L18" s="755"/>
    </row>
    <row r="19" spans="1:12" ht="15.75">
      <c r="A19" s="33"/>
      <c r="B19" s="25"/>
      <c r="C19" s="26"/>
      <c r="D19" s="26"/>
      <c r="E19" s="33">
        <v>4234</v>
      </c>
      <c r="F19" s="38" t="s">
        <v>873</v>
      </c>
      <c r="G19" s="39"/>
      <c r="H19" s="40">
        <f>SUM(I19:J19)</f>
        <v>1145</v>
      </c>
      <c r="I19" s="40">
        <f>'[4]Բյուջե-2022'!$W$25+'[4]Բյուջե-2022'!$X$25</f>
        <v>1145</v>
      </c>
      <c r="J19" s="41"/>
      <c r="K19" s="755"/>
      <c r="L19" s="755"/>
    </row>
    <row r="20" spans="1:12" ht="15.75">
      <c r="A20" s="33"/>
      <c r="B20" s="25"/>
      <c r="C20" s="26"/>
      <c r="D20" s="26"/>
      <c r="E20" s="33">
        <v>4241</v>
      </c>
      <c r="F20" s="38" t="s">
        <v>211</v>
      </c>
      <c r="G20" s="39"/>
      <c r="H20" s="40">
        <f>SUM(I20:J20)</f>
        <v>600</v>
      </c>
      <c r="I20" s="40">
        <f>'[4]Բյուջե-2022'!$AC$25+'[4]Բյուջե-2022'!$AC$26</f>
        <v>600</v>
      </c>
      <c r="J20" s="41"/>
      <c r="K20" s="755"/>
      <c r="L20" s="755"/>
    </row>
    <row r="21" spans="1:12" ht="15.75" hidden="1">
      <c r="A21" s="33"/>
      <c r="B21" s="25"/>
      <c r="C21" s="26"/>
      <c r="D21" s="26"/>
      <c r="E21" s="33">
        <v>4232</v>
      </c>
      <c r="F21" s="38" t="s">
        <v>918</v>
      </c>
      <c r="G21" s="39"/>
      <c r="H21" s="40">
        <f>SUM(I21:J21)</f>
        <v>0</v>
      </c>
      <c r="I21" s="40">
        <f>'[2]2020'!$S$26</f>
        <v>0</v>
      </c>
      <c r="J21" s="41"/>
      <c r="K21" s="755"/>
      <c r="L21" s="755"/>
    </row>
    <row r="22" spans="1:12" ht="24">
      <c r="A22" s="33"/>
      <c r="B22" s="25"/>
      <c r="C22" s="26"/>
      <c r="D22" s="26"/>
      <c r="E22" s="33">
        <v>4252</v>
      </c>
      <c r="F22" s="38" t="s">
        <v>213</v>
      </c>
      <c r="G22" s="39"/>
      <c r="H22" s="40">
        <f t="shared" si="1"/>
        <v>3500</v>
      </c>
      <c r="I22" s="40">
        <f>'[4]Բյուջե-2022'!$AE$25+'[4]Բյուջե-2022'!$AF$25</f>
        <v>3500</v>
      </c>
      <c r="J22" s="41"/>
      <c r="K22" s="755"/>
      <c r="L22" s="755"/>
    </row>
    <row r="23" spans="1:12" ht="15.75">
      <c r="A23" s="33"/>
      <c r="B23" s="25"/>
      <c r="C23" s="26"/>
      <c r="D23" s="26"/>
      <c r="E23" s="33">
        <v>4261</v>
      </c>
      <c r="F23" s="38" t="s">
        <v>214</v>
      </c>
      <c r="G23" s="39"/>
      <c r="H23" s="40">
        <f t="shared" si="0"/>
        <v>900</v>
      </c>
      <c r="I23" s="40">
        <f>'[4]Բյուջե-2022'!$AG$25</f>
        <v>900</v>
      </c>
      <c r="J23" s="41"/>
      <c r="K23" s="755"/>
      <c r="L23" s="755"/>
    </row>
    <row r="24" spans="1:12" ht="15.75">
      <c r="A24" s="33"/>
      <c r="B24" s="25"/>
      <c r="C24" s="26"/>
      <c r="D24" s="26"/>
      <c r="E24" s="33">
        <v>4264</v>
      </c>
      <c r="F24" s="38" t="s">
        <v>216</v>
      </c>
      <c r="G24" s="39"/>
      <c r="H24" s="40">
        <f t="shared" si="0"/>
        <v>10950</v>
      </c>
      <c r="I24" s="40">
        <f>'[4]Բյուջե-2022'!$AH$25+'[4]Բյուջե-2022'!$AH$26</f>
        <v>10950</v>
      </c>
      <c r="J24" s="41"/>
      <c r="K24" s="755"/>
      <c r="L24" s="755"/>
    </row>
    <row r="25" spans="1:12" ht="15.75">
      <c r="A25" s="33"/>
      <c r="B25" s="25"/>
      <c r="C25" s="26"/>
      <c r="D25" s="26"/>
      <c r="E25" s="33">
        <v>4267</v>
      </c>
      <c r="F25" s="38" t="s">
        <v>219</v>
      </c>
      <c r="G25" s="39"/>
      <c r="H25" s="40">
        <f>SUM(I25:J25)</f>
        <v>1000</v>
      </c>
      <c r="I25" s="40">
        <f>'[4]Բյուջե-2022'!$AJ$25</f>
        <v>1000</v>
      </c>
      <c r="J25" s="41"/>
      <c r="K25" s="755"/>
      <c r="L25" s="755"/>
    </row>
    <row r="26" spans="1:12" ht="15.75">
      <c r="A26" s="33"/>
      <c r="B26" s="25"/>
      <c r="C26" s="26"/>
      <c r="D26" s="26"/>
      <c r="E26" s="33">
        <v>4721</v>
      </c>
      <c r="F26" s="38" t="s">
        <v>926</v>
      </c>
      <c r="G26" s="39"/>
      <c r="H26" s="40">
        <f>I26</f>
        <v>244.8</v>
      </c>
      <c r="I26" s="40">
        <f>'[4]Բյուջե-2022'!$AS$25</f>
        <v>244.8</v>
      </c>
      <c r="J26" s="41"/>
      <c r="K26" s="755"/>
      <c r="L26" s="755"/>
    </row>
    <row r="27" spans="1:12" ht="15.75">
      <c r="A27" s="33"/>
      <c r="B27" s="25"/>
      <c r="C27" s="26"/>
      <c r="D27" s="26"/>
      <c r="E27" s="33">
        <v>4729</v>
      </c>
      <c r="F27" s="38" t="s">
        <v>926</v>
      </c>
      <c r="G27" s="39"/>
      <c r="H27" s="40">
        <f>SUM(I27:J27)</f>
        <v>500</v>
      </c>
      <c r="I27" s="40">
        <f>'[4]Բյուջե-2022'!$AQ$25</f>
        <v>500</v>
      </c>
      <c r="J27" s="41"/>
      <c r="K27" s="755"/>
      <c r="L27" s="755"/>
    </row>
    <row r="28" spans="1:12" ht="15.75">
      <c r="A28" s="33"/>
      <c r="B28" s="25"/>
      <c r="C28" s="26"/>
      <c r="D28" s="26"/>
      <c r="E28" s="33">
        <v>4823</v>
      </c>
      <c r="F28" s="38" t="s">
        <v>921</v>
      </c>
      <c r="G28" s="39"/>
      <c r="H28" s="40">
        <f>SUM(I28:J28)</f>
        <v>172</v>
      </c>
      <c r="I28" s="40">
        <f>'[4]Բյուջե-2022'!$AT$25</f>
        <v>172</v>
      </c>
      <c r="J28" s="41"/>
      <c r="K28" s="755"/>
      <c r="L28" s="755"/>
    </row>
    <row r="29" spans="1:12" ht="24">
      <c r="A29" s="33"/>
      <c r="B29" s="25"/>
      <c r="C29" s="26"/>
      <c r="D29" s="26"/>
      <c r="E29" s="33">
        <v>5113</v>
      </c>
      <c r="F29" s="38" t="s">
        <v>917</v>
      </c>
      <c r="G29" s="39"/>
      <c r="H29" s="40">
        <f>SUM(I29:J29)</f>
        <v>18393</v>
      </c>
      <c r="I29" s="40"/>
      <c r="J29" s="41">
        <f>'[4]Բյուջե-2022'!$BC$26</f>
        <v>18393</v>
      </c>
      <c r="K29" s="755"/>
      <c r="L29" s="755"/>
    </row>
    <row r="30" spans="1:12" ht="15.75">
      <c r="A30" s="33"/>
      <c r="B30" s="25"/>
      <c r="C30" s="26"/>
      <c r="D30" s="26"/>
      <c r="E30" s="33">
        <v>5122</v>
      </c>
      <c r="F30" s="38" t="s">
        <v>911</v>
      </c>
      <c r="G30" s="39"/>
      <c r="H30" s="40">
        <f t="shared" si="0"/>
        <v>5723</v>
      </c>
      <c r="I30" s="40"/>
      <c r="J30" s="41">
        <f>'[4]Բյուջե-2022'!$BD$25+'[4]Բյուջե-2022'!$BD$26</f>
        <v>5723</v>
      </c>
      <c r="K30" s="755"/>
      <c r="L30" s="755"/>
    </row>
    <row r="31" spans="1:12" ht="15.75">
      <c r="A31" s="33"/>
      <c r="B31" s="25"/>
      <c r="C31" s="26"/>
      <c r="D31" s="26"/>
      <c r="E31" s="33">
        <v>5134</v>
      </c>
      <c r="F31" s="728" t="s">
        <v>1100</v>
      </c>
      <c r="G31" s="39"/>
      <c r="H31" s="40">
        <f>SUM(I31:J31)</f>
        <v>50</v>
      </c>
      <c r="I31" s="40"/>
      <c r="J31" s="41">
        <f>50</f>
        <v>50</v>
      </c>
      <c r="K31" s="755"/>
      <c r="L31" s="755"/>
    </row>
    <row r="32" spans="1:12" ht="37.5" customHeight="1" hidden="1">
      <c r="A32" s="33">
        <v>2112</v>
      </c>
      <c r="B32" s="25" t="s">
        <v>352</v>
      </c>
      <c r="C32" s="26">
        <v>1</v>
      </c>
      <c r="D32" s="26">
        <v>2</v>
      </c>
      <c r="E32" s="26"/>
      <c r="F32" s="38" t="s">
        <v>538</v>
      </c>
      <c r="G32" s="39" t="s">
        <v>539</v>
      </c>
      <c r="H32" s="40">
        <f t="shared" si="0"/>
        <v>0</v>
      </c>
      <c r="I32" s="41">
        <f>SUM(I34:I35)</f>
        <v>0</v>
      </c>
      <c r="J32" s="41">
        <f>SUM(J34:J35)</f>
        <v>0</v>
      </c>
      <c r="K32" s="755"/>
      <c r="L32" s="755"/>
    </row>
    <row r="33" spans="1:12" ht="36" hidden="1">
      <c r="A33" s="33"/>
      <c r="B33" s="25"/>
      <c r="C33" s="26"/>
      <c r="D33" s="26"/>
      <c r="E33" s="26"/>
      <c r="F33" s="38" t="s">
        <v>297</v>
      </c>
      <c r="G33" s="39"/>
      <c r="H33" s="40">
        <f t="shared" si="0"/>
        <v>0</v>
      </c>
      <c r="I33" s="41"/>
      <c r="J33" s="41"/>
      <c r="K33" s="755"/>
      <c r="L33" s="755"/>
    </row>
    <row r="34" spans="1:12" ht="15.75" hidden="1">
      <c r="A34" s="33"/>
      <c r="B34" s="25"/>
      <c r="C34" s="26"/>
      <c r="D34" s="26"/>
      <c r="E34" s="26"/>
      <c r="F34" s="38" t="s">
        <v>298</v>
      </c>
      <c r="G34" s="39"/>
      <c r="H34" s="40">
        <f t="shared" si="0"/>
        <v>0</v>
      </c>
      <c r="I34" s="41"/>
      <c r="J34" s="41"/>
      <c r="K34" s="755"/>
      <c r="L34" s="755"/>
    </row>
    <row r="35" spans="1:12" ht="15.75" hidden="1">
      <c r="A35" s="33"/>
      <c r="B35" s="25"/>
      <c r="C35" s="26"/>
      <c r="D35" s="26"/>
      <c r="E35" s="26"/>
      <c r="F35" s="38" t="s">
        <v>298</v>
      </c>
      <c r="G35" s="39"/>
      <c r="H35" s="40">
        <f t="shared" si="0"/>
        <v>0</v>
      </c>
      <c r="I35" s="41"/>
      <c r="J35" s="41"/>
      <c r="K35" s="755"/>
      <c r="L35" s="755"/>
    </row>
    <row r="36" spans="1:12" ht="228" hidden="1">
      <c r="A36" s="33">
        <v>2113</v>
      </c>
      <c r="B36" s="25" t="s">
        <v>352</v>
      </c>
      <c r="C36" s="26">
        <v>1</v>
      </c>
      <c r="D36" s="26">
        <v>3</v>
      </c>
      <c r="E36" s="26"/>
      <c r="F36" s="38" t="s">
        <v>542</v>
      </c>
      <c r="G36" s="39" t="s">
        <v>543</v>
      </c>
      <c r="H36" s="40">
        <f t="shared" si="0"/>
        <v>0</v>
      </c>
      <c r="I36" s="41">
        <f>SUM(I38:I39)</f>
        <v>0</v>
      </c>
      <c r="J36" s="41">
        <f>SUM(J38:J39)</f>
        <v>0</v>
      </c>
      <c r="K36" s="755"/>
      <c r="L36" s="755"/>
    </row>
    <row r="37" spans="1:12" ht="36" hidden="1">
      <c r="A37" s="33"/>
      <c r="B37" s="25"/>
      <c r="C37" s="26"/>
      <c r="D37" s="26"/>
      <c r="E37" s="26"/>
      <c r="F37" s="38" t="s">
        <v>297</v>
      </c>
      <c r="G37" s="39"/>
      <c r="H37" s="40">
        <f t="shared" si="0"/>
        <v>0</v>
      </c>
      <c r="I37" s="41"/>
      <c r="J37" s="41"/>
      <c r="K37" s="755"/>
      <c r="L37" s="755"/>
    </row>
    <row r="38" spans="1:12" ht="15.75" hidden="1">
      <c r="A38" s="33"/>
      <c r="B38" s="25"/>
      <c r="C38" s="26"/>
      <c r="D38" s="26"/>
      <c r="E38" s="26"/>
      <c r="F38" s="38" t="s">
        <v>298</v>
      </c>
      <c r="G38" s="39"/>
      <c r="H38" s="40">
        <f t="shared" si="0"/>
        <v>0</v>
      </c>
      <c r="I38" s="41"/>
      <c r="J38" s="41"/>
      <c r="K38" s="755"/>
      <c r="L38" s="755"/>
    </row>
    <row r="39" spans="1:12" ht="15.75" hidden="1">
      <c r="A39" s="33"/>
      <c r="B39" s="25"/>
      <c r="C39" s="26"/>
      <c r="D39" s="26"/>
      <c r="E39" s="26"/>
      <c r="F39" s="38" t="s">
        <v>298</v>
      </c>
      <c r="G39" s="39"/>
      <c r="H39" s="40">
        <f t="shared" si="0"/>
        <v>0</v>
      </c>
      <c r="I39" s="41"/>
      <c r="J39" s="41"/>
      <c r="K39" s="755"/>
      <c r="L39" s="755"/>
    </row>
    <row r="40" spans="1:12" ht="285" hidden="1">
      <c r="A40" s="33">
        <v>2120</v>
      </c>
      <c r="B40" s="25" t="s">
        <v>352</v>
      </c>
      <c r="C40" s="26">
        <v>2</v>
      </c>
      <c r="D40" s="26">
        <v>0</v>
      </c>
      <c r="E40" s="26"/>
      <c r="F40" s="34" t="s">
        <v>798</v>
      </c>
      <c r="G40" s="43" t="s">
        <v>545</v>
      </c>
      <c r="H40" s="40">
        <f t="shared" si="0"/>
        <v>0</v>
      </c>
      <c r="I40" s="41">
        <f>SUM(I41+I45)</f>
        <v>0</v>
      </c>
      <c r="J40" s="41">
        <f>SUM(J41+J45)</f>
        <v>0</v>
      </c>
      <c r="K40" s="755"/>
      <c r="L40" s="755"/>
    </row>
    <row r="41" spans="1:12" ht="16.5" customHeight="1" hidden="1">
      <c r="A41" s="33">
        <v>2121</v>
      </c>
      <c r="B41" s="25" t="s">
        <v>352</v>
      </c>
      <c r="C41" s="26">
        <v>2</v>
      </c>
      <c r="D41" s="26">
        <v>1</v>
      </c>
      <c r="E41" s="26"/>
      <c r="F41" s="44" t="s">
        <v>140</v>
      </c>
      <c r="G41" s="39" t="s">
        <v>546</v>
      </c>
      <c r="H41" s="40">
        <f t="shared" si="0"/>
        <v>0</v>
      </c>
      <c r="I41" s="41">
        <f>SUM(I43:I44)</f>
        <v>0</v>
      </c>
      <c r="J41" s="41">
        <f>SUM(J43:J44)</f>
        <v>0</v>
      </c>
      <c r="K41" s="755"/>
      <c r="L41" s="755"/>
    </row>
    <row r="42" spans="1:12" ht="36" hidden="1">
      <c r="A42" s="33"/>
      <c r="B42" s="25"/>
      <c r="C42" s="26"/>
      <c r="D42" s="26"/>
      <c r="E42" s="26"/>
      <c r="F42" s="38" t="s">
        <v>297</v>
      </c>
      <c r="G42" s="39"/>
      <c r="H42" s="40">
        <f t="shared" si="0"/>
        <v>0</v>
      </c>
      <c r="I42" s="41"/>
      <c r="J42" s="41"/>
      <c r="K42" s="755"/>
      <c r="L42" s="755"/>
    </row>
    <row r="43" spans="1:12" ht="15.75" hidden="1">
      <c r="A43" s="33"/>
      <c r="B43" s="25"/>
      <c r="C43" s="26"/>
      <c r="D43" s="26"/>
      <c r="E43" s="26"/>
      <c r="F43" s="38" t="s">
        <v>298</v>
      </c>
      <c r="G43" s="39"/>
      <c r="H43" s="40">
        <f t="shared" si="0"/>
        <v>0</v>
      </c>
      <c r="I43" s="41"/>
      <c r="J43" s="41"/>
      <c r="K43" s="755"/>
      <c r="L43" s="755"/>
    </row>
    <row r="44" spans="1:12" ht="15.75" hidden="1">
      <c r="A44" s="33"/>
      <c r="B44" s="25"/>
      <c r="C44" s="26"/>
      <c r="D44" s="26"/>
      <c r="E44" s="26"/>
      <c r="F44" s="38" t="s">
        <v>298</v>
      </c>
      <c r="G44" s="39"/>
      <c r="H44" s="40">
        <f t="shared" si="0"/>
        <v>0</v>
      </c>
      <c r="I44" s="41"/>
      <c r="J44" s="41"/>
      <c r="K44" s="755"/>
      <c r="L44" s="755"/>
    </row>
    <row r="45" spans="1:12" ht="409.5" hidden="1">
      <c r="A45" s="33">
        <v>2122</v>
      </c>
      <c r="B45" s="25" t="s">
        <v>352</v>
      </c>
      <c r="C45" s="26">
        <v>2</v>
      </c>
      <c r="D45" s="26">
        <v>2</v>
      </c>
      <c r="E45" s="26"/>
      <c r="F45" s="38" t="s">
        <v>547</v>
      </c>
      <c r="G45" s="39" t="s">
        <v>548</v>
      </c>
      <c r="H45" s="40">
        <f t="shared" si="0"/>
        <v>0</v>
      </c>
      <c r="I45" s="41">
        <f>SUM(I47:I48)</f>
        <v>0</v>
      </c>
      <c r="J45" s="41">
        <f>SUM(J47:J48)</f>
        <v>0</v>
      </c>
      <c r="K45" s="755"/>
      <c r="L45" s="755"/>
    </row>
    <row r="46" spans="1:12" ht="36" hidden="1">
      <c r="A46" s="33"/>
      <c r="B46" s="25"/>
      <c r="C46" s="26"/>
      <c r="D46" s="26"/>
      <c r="E46" s="26"/>
      <c r="F46" s="38" t="s">
        <v>297</v>
      </c>
      <c r="G46" s="39"/>
      <c r="H46" s="40">
        <f t="shared" si="0"/>
        <v>0</v>
      </c>
      <c r="I46" s="41"/>
      <c r="J46" s="41"/>
      <c r="K46" s="755"/>
      <c r="L46" s="755"/>
    </row>
    <row r="47" spans="1:12" ht="15.75" hidden="1">
      <c r="A47" s="33"/>
      <c r="B47" s="25"/>
      <c r="C47" s="26"/>
      <c r="D47" s="26"/>
      <c r="E47" s="26"/>
      <c r="F47" s="38" t="s">
        <v>298</v>
      </c>
      <c r="G47" s="39"/>
      <c r="H47" s="40">
        <f t="shared" si="0"/>
        <v>0</v>
      </c>
      <c r="I47" s="41"/>
      <c r="J47" s="41"/>
      <c r="K47" s="755"/>
      <c r="L47" s="755"/>
    </row>
    <row r="48" spans="1:12" ht="15.75" hidden="1">
      <c r="A48" s="33"/>
      <c r="B48" s="25"/>
      <c r="C48" s="26"/>
      <c r="D48" s="26"/>
      <c r="E48" s="26"/>
      <c r="F48" s="38" t="s">
        <v>298</v>
      </c>
      <c r="G48" s="39"/>
      <c r="H48" s="40">
        <f t="shared" si="0"/>
        <v>0</v>
      </c>
      <c r="I48" s="41"/>
      <c r="J48" s="41"/>
      <c r="K48" s="755"/>
      <c r="L48" s="755"/>
    </row>
    <row r="49" spans="1:12" ht="15" customHeight="1">
      <c r="A49" s="33">
        <v>2130</v>
      </c>
      <c r="B49" s="25" t="s">
        <v>352</v>
      </c>
      <c r="C49" s="26">
        <v>3</v>
      </c>
      <c r="D49" s="26">
        <v>0</v>
      </c>
      <c r="E49" s="26"/>
      <c r="F49" s="34" t="s">
        <v>799</v>
      </c>
      <c r="G49" s="45" t="s">
        <v>550</v>
      </c>
      <c r="H49" s="40">
        <f t="shared" si="0"/>
        <v>302.4</v>
      </c>
      <c r="I49" s="46">
        <f>SUM(I50,I54,I58)</f>
        <v>302.4</v>
      </c>
      <c r="J49" s="46"/>
      <c r="K49" s="756"/>
      <c r="L49" s="756"/>
    </row>
    <row r="50" spans="1:12" ht="370.5" hidden="1">
      <c r="A50" s="33">
        <v>2131</v>
      </c>
      <c r="B50" s="25" t="s">
        <v>352</v>
      </c>
      <c r="C50" s="26">
        <v>3</v>
      </c>
      <c r="D50" s="26">
        <v>1</v>
      </c>
      <c r="E50" s="26"/>
      <c r="F50" s="38" t="s">
        <v>551</v>
      </c>
      <c r="G50" s="39" t="s">
        <v>552</v>
      </c>
      <c r="H50" s="40">
        <f t="shared" si="0"/>
        <v>0</v>
      </c>
      <c r="I50" s="41">
        <f>SUM(I52:I53)</f>
        <v>0</v>
      </c>
      <c r="J50" s="41">
        <f>SUM(J52:J53)</f>
        <v>0</v>
      </c>
      <c r="K50" s="755"/>
      <c r="L50" s="755"/>
    </row>
    <row r="51" spans="1:12" ht="36" hidden="1">
      <c r="A51" s="33"/>
      <c r="B51" s="25"/>
      <c r="C51" s="26"/>
      <c r="D51" s="26"/>
      <c r="E51" s="26"/>
      <c r="F51" s="38" t="s">
        <v>297</v>
      </c>
      <c r="G51" s="39"/>
      <c r="H51" s="40">
        <f t="shared" si="0"/>
        <v>0</v>
      </c>
      <c r="I51" s="41"/>
      <c r="J51" s="41"/>
      <c r="K51" s="755"/>
      <c r="L51" s="755"/>
    </row>
    <row r="52" spans="1:12" ht="15.75" hidden="1">
      <c r="A52" s="33"/>
      <c r="B52" s="25"/>
      <c r="C52" s="26"/>
      <c r="D52" s="26"/>
      <c r="E52" s="26"/>
      <c r="F52" s="38" t="s">
        <v>298</v>
      </c>
      <c r="G52" s="39"/>
      <c r="H52" s="40">
        <f t="shared" si="0"/>
        <v>0</v>
      </c>
      <c r="I52" s="41"/>
      <c r="J52" s="41"/>
      <c r="K52" s="755"/>
      <c r="L52" s="755"/>
    </row>
    <row r="53" spans="1:12" ht="15.75" hidden="1">
      <c r="A53" s="33"/>
      <c r="B53" s="25"/>
      <c r="C53" s="26"/>
      <c r="D53" s="26"/>
      <c r="E53" s="26"/>
      <c r="F53" s="38" t="s">
        <v>298</v>
      </c>
      <c r="G53" s="39"/>
      <c r="H53" s="40">
        <f t="shared" si="0"/>
        <v>0</v>
      </c>
      <c r="I53" s="41"/>
      <c r="J53" s="41"/>
      <c r="K53" s="755"/>
      <c r="L53" s="755"/>
    </row>
    <row r="54" spans="1:12" ht="14.25" customHeight="1" hidden="1">
      <c r="A54" s="33">
        <v>2132</v>
      </c>
      <c r="B54" s="25" t="s">
        <v>352</v>
      </c>
      <c r="C54" s="26">
        <v>3</v>
      </c>
      <c r="D54" s="26">
        <v>2</v>
      </c>
      <c r="E54" s="26"/>
      <c r="F54" s="38" t="s">
        <v>553</v>
      </c>
      <c r="G54" s="39" t="s">
        <v>554</v>
      </c>
      <c r="H54" s="40">
        <f t="shared" si="0"/>
        <v>0</v>
      </c>
      <c r="I54" s="41">
        <f>SUM(I56:I57)</f>
        <v>0</v>
      </c>
      <c r="J54" s="41">
        <f>SUM(J56:J57)</f>
        <v>0</v>
      </c>
      <c r="K54" s="755"/>
      <c r="L54" s="755"/>
    </row>
    <row r="55" spans="1:12" ht="36" hidden="1">
      <c r="A55" s="33"/>
      <c r="B55" s="25"/>
      <c r="C55" s="26"/>
      <c r="D55" s="26"/>
      <c r="E55" s="26"/>
      <c r="F55" s="38" t="s">
        <v>297</v>
      </c>
      <c r="G55" s="39"/>
      <c r="H55" s="40">
        <f t="shared" si="0"/>
        <v>0</v>
      </c>
      <c r="I55" s="41"/>
      <c r="J55" s="41"/>
      <c r="K55" s="755"/>
      <c r="L55" s="755"/>
    </row>
    <row r="56" spans="1:12" ht="15.75" hidden="1">
      <c r="A56" s="33"/>
      <c r="B56" s="25"/>
      <c r="C56" s="26"/>
      <c r="D56" s="26"/>
      <c r="E56" s="26"/>
      <c r="F56" s="38" t="s">
        <v>298</v>
      </c>
      <c r="G56" s="39"/>
      <c r="H56" s="40">
        <f t="shared" si="0"/>
        <v>0</v>
      </c>
      <c r="I56" s="41"/>
      <c r="J56" s="41"/>
      <c r="K56" s="755"/>
      <c r="L56" s="755"/>
    </row>
    <row r="57" spans="1:12" ht="15.75" hidden="1">
      <c r="A57" s="33"/>
      <c r="B57" s="25"/>
      <c r="C57" s="26"/>
      <c r="D57" s="26"/>
      <c r="E57" s="26"/>
      <c r="F57" s="38" t="s">
        <v>298</v>
      </c>
      <c r="G57" s="39"/>
      <c r="H57" s="40">
        <f t="shared" si="0"/>
        <v>0</v>
      </c>
      <c r="I57" s="41"/>
      <c r="J57" s="41"/>
      <c r="K57" s="755"/>
      <c r="L57" s="755"/>
    </row>
    <row r="58" spans="1:12" ht="13.5" customHeight="1">
      <c r="A58" s="33">
        <v>2133</v>
      </c>
      <c r="B58" s="25" t="s">
        <v>352</v>
      </c>
      <c r="C58" s="26">
        <v>3</v>
      </c>
      <c r="D58" s="26">
        <v>3</v>
      </c>
      <c r="E58" s="26"/>
      <c r="F58" s="38" t="s">
        <v>555</v>
      </c>
      <c r="G58" s="39" t="s">
        <v>556</v>
      </c>
      <c r="H58" s="40">
        <f t="shared" si="0"/>
        <v>302.4</v>
      </c>
      <c r="I58" s="41">
        <f>I60+I62</f>
        <v>302.4</v>
      </c>
      <c r="J58" s="41"/>
      <c r="K58" s="755"/>
      <c r="L58" s="755"/>
    </row>
    <row r="59" spans="1:12" ht="36">
      <c r="A59" s="33"/>
      <c r="B59" s="25"/>
      <c r="C59" s="26"/>
      <c r="D59" s="26"/>
      <c r="E59" s="26"/>
      <c r="F59" s="38" t="s">
        <v>297</v>
      </c>
      <c r="G59" s="39"/>
      <c r="H59" s="40"/>
      <c r="I59" s="41"/>
      <c r="J59" s="41"/>
      <c r="K59" s="755"/>
      <c r="L59" s="755"/>
    </row>
    <row r="60" spans="1:12" ht="24" hidden="1">
      <c r="A60" s="33"/>
      <c r="B60" s="25"/>
      <c r="C60" s="26"/>
      <c r="D60" s="26"/>
      <c r="E60" s="26">
        <v>4111</v>
      </c>
      <c r="F60" s="47" t="s">
        <v>191</v>
      </c>
      <c r="G60" s="48"/>
      <c r="H60" s="49">
        <f>I60</f>
        <v>0</v>
      </c>
      <c r="I60" s="50">
        <f>'[4]Բյուջե-2022'!$E$27</f>
        <v>0</v>
      </c>
      <c r="J60" s="41"/>
      <c r="K60" s="755"/>
      <c r="L60" s="755"/>
    </row>
    <row r="61" spans="1:12" ht="15.75" hidden="1">
      <c r="A61" s="33"/>
      <c r="B61" s="25"/>
      <c r="C61" s="26"/>
      <c r="D61" s="26"/>
      <c r="E61" s="26">
        <v>4131</v>
      </c>
      <c r="F61" s="47" t="s">
        <v>796</v>
      </c>
      <c r="G61" s="48"/>
      <c r="H61" s="49">
        <f>I61</f>
        <v>0</v>
      </c>
      <c r="I61" s="50"/>
      <c r="J61" s="41"/>
      <c r="K61" s="755"/>
      <c r="L61" s="755"/>
    </row>
    <row r="62" spans="1:12" ht="15.75">
      <c r="A62" s="33"/>
      <c r="B62" s="25"/>
      <c r="C62" s="26"/>
      <c r="D62" s="26"/>
      <c r="E62" s="26">
        <v>4232</v>
      </c>
      <c r="F62" s="38" t="s">
        <v>874</v>
      </c>
      <c r="G62" s="39"/>
      <c r="H62" s="40">
        <f>I62</f>
        <v>302.4</v>
      </c>
      <c r="I62" s="41">
        <f>'[4]Բյուջե-2022'!$S$27</f>
        <v>302.4</v>
      </c>
      <c r="J62" s="41"/>
      <c r="K62" s="755"/>
      <c r="L62" s="755"/>
    </row>
    <row r="63" spans="1:12" ht="15.75" hidden="1">
      <c r="A63" s="33"/>
      <c r="B63" s="25"/>
      <c r="C63" s="26"/>
      <c r="D63" s="26"/>
      <c r="E63" s="26">
        <v>4267</v>
      </c>
      <c r="F63" s="38" t="s">
        <v>219</v>
      </c>
      <c r="G63" s="48"/>
      <c r="H63" s="49">
        <f>I63</f>
        <v>0</v>
      </c>
      <c r="I63" s="50"/>
      <c r="J63" s="41"/>
      <c r="K63" s="755"/>
      <c r="L63" s="755"/>
    </row>
    <row r="64" spans="1:12" ht="24.75" customHeight="1" hidden="1">
      <c r="A64" s="33">
        <v>2140</v>
      </c>
      <c r="B64" s="25" t="s">
        <v>352</v>
      </c>
      <c r="C64" s="26">
        <v>4</v>
      </c>
      <c r="D64" s="26">
        <v>0</v>
      </c>
      <c r="E64" s="26"/>
      <c r="F64" s="34" t="s">
        <v>800</v>
      </c>
      <c r="G64" s="35" t="s">
        <v>558</v>
      </c>
      <c r="H64" s="40">
        <f t="shared" si="0"/>
        <v>0</v>
      </c>
      <c r="I64" s="41">
        <f>SUM(I65)</f>
        <v>0</v>
      </c>
      <c r="J64" s="41">
        <f>SUM(J65)</f>
        <v>0</v>
      </c>
      <c r="K64" s="755"/>
      <c r="L64" s="755"/>
    </row>
    <row r="65" spans="1:12" ht="199.5" hidden="1">
      <c r="A65" s="33">
        <v>2141</v>
      </c>
      <c r="B65" s="25" t="s">
        <v>352</v>
      </c>
      <c r="C65" s="26">
        <v>4</v>
      </c>
      <c r="D65" s="26">
        <v>1</v>
      </c>
      <c r="E65" s="26"/>
      <c r="F65" s="38" t="s">
        <v>559</v>
      </c>
      <c r="G65" s="51" t="s">
        <v>560</v>
      </c>
      <c r="H65" s="40">
        <f t="shared" si="0"/>
        <v>0</v>
      </c>
      <c r="I65" s="41">
        <f>SUM(I67:I68)</f>
        <v>0</v>
      </c>
      <c r="J65" s="41">
        <f>SUM(J67:J68)</f>
        <v>0</v>
      </c>
      <c r="K65" s="755"/>
      <c r="L65" s="755"/>
    </row>
    <row r="66" spans="1:12" ht="36" hidden="1">
      <c r="A66" s="33"/>
      <c r="B66" s="25"/>
      <c r="C66" s="26"/>
      <c r="D66" s="26"/>
      <c r="E66" s="26"/>
      <c r="F66" s="38" t="s">
        <v>297</v>
      </c>
      <c r="G66" s="39"/>
      <c r="H66" s="40">
        <f t="shared" si="0"/>
        <v>0</v>
      </c>
      <c r="I66" s="41"/>
      <c r="J66" s="41"/>
      <c r="K66" s="755"/>
      <c r="L66" s="755"/>
    </row>
    <row r="67" spans="1:12" ht="15.75" hidden="1">
      <c r="A67" s="33"/>
      <c r="B67" s="25"/>
      <c r="C67" s="26"/>
      <c r="D67" s="26"/>
      <c r="E67" s="26"/>
      <c r="F67" s="38" t="s">
        <v>298</v>
      </c>
      <c r="G67" s="39"/>
      <c r="H67" s="40">
        <f t="shared" si="0"/>
        <v>0</v>
      </c>
      <c r="I67" s="41"/>
      <c r="J67" s="41"/>
      <c r="K67" s="755"/>
      <c r="L67" s="755"/>
    </row>
    <row r="68" spans="1:12" ht="15.75" hidden="1">
      <c r="A68" s="33"/>
      <c r="B68" s="25"/>
      <c r="C68" s="26"/>
      <c r="D68" s="26"/>
      <c r="E68" s="26"/>
      <c r="F68" s="38" t="s">
        <v>298</v>
      </c>
      <c r="G68" s="39"/>
      <c r="H68" s="40">
        <f t="shared" si="0"/>
        <v>0</v>
      </c>
      <c r="I68" s="41"/>
      <c r="J68" s="41"/>
      <c r="K68" s="755"/>
      <c r="L68" s="755"/>
    </row>
    <row r="69" spans="1:12" ht="42" customHeight="1" hidden="1">
      <c r="A69" s="33">
        <v>2150</v>
      </c>
      <c r="B69" s="25" t="s">
        <v>352</v>
      </c>
      <c r="C69" s="26">
        <v>5</v>
      </c>
      <c r="D69" s="26">
        <v>0</v>
      </c>
      <c r="E69" s="26"/>
      <c r="F69" s="34" t="s">
        <v>801</v>
      </c>
      <c r="G69" s="35" t="s">
        <v>562</v>
      </c>
      <c r="H69" s="40">
        <f t="shared" si="0"/>
        <v>0</v>
      </c>
      <c r="I69" s="41">
        <f>SUM(I70)</f>
        <v>0</v>
      </c>
      <c r="J69" s="41">
        <f>SUM(J70)</f>
        <v>0</v>
      </c>
      <c r="K69" s="755"/>
      <c r="L69" s="755"/>
    </row>
    <row r="70" spans="1:12" ht="25.5" customHeight="1" hidden="1">
      <c r="A70" s="33">
        <v>2151</v>
      </c>
      <c r="B70" s="25" t="s">
        <v>352</v>
      </c>
      <c r="C70" s="26">
        <v>5</v>
      </c>
      <c r="D70" s="26">
        <v>1</v>
      </c>
      <c r="E70" s="26"/>
      <c r="F70" s="38" t="s">
        <v>563</v>
      </c>
      <c r="G70" s="51" t="s">
        <v>564</v>
      </c>
      <c r="H70" s="40">
        <f t="shared" si="0"/>
        <v>0</v>
      </c>
      <c r="I70" s="41">
        <f>SUM(I72:I73)</f>
        <v>0</v>
      </c>
      <c r="J70" s="41">
        <f>SUM(J72:J73)</f>
        <v>0</v>
      </c>
      <c r="K70" s="755"/>
      <c r="L70" s="755"/>
    </row>
    <row r="71" spans="1:12" ht="36" hidden="1">
      <c r="A71" s="33"/>
      <c r="B71" s="25"/>
      <c r="C71" s="26"/>
      <c r="D71" s="26"/>
      <c r="E71" s="26"/>
      <c r="F71" s="38" t="s">
        <v>297</v>
      </c>
      <c r="G71" s="39"/>
      <c r="H71" s="40">
        <f t="shared" si="0"/>
        <v>0</v>
      </c>
      <c r="I71" s="41"/>
      <c r="J71" s="41"/>
      <c r="K71" s="755"/>
      <c r="L71" s="755"/>
    </row>
    <row r="72" spans="1:12" ht="15.75" hidden="1">
      <c r="A72" s="33"/>
      <c r="B72" s="25"/>
      <c r="C72" s="26"/>
      <c r="D72" s="26"/>
      <c r="E72" s="26"/>
      <c r="F72" s="38" t="s">
        <v>298</v>
      </c>
      <c r="G72" s="39"/>
      <c r="H72" s="40">
        <f t="shared" si="0"/>
        <v>0</v>
      </c>
      <c r="I72" s="41"/>
      <c r="J72" s="41"/>
      <c r="K72" s="755"/>
      <c r="L72" s="755"/>
    </row>
    <row r="73" spans="1:12" ht="15.75" hidden="1">
      <c r="A73" s="33"/>
      <c r="B73" s="25"/>
      <c r="C73" s="26"/>
      <c r="D73" s="26"/>
      <c r="E73" s="26"/>
      <c r="F73" s="38" t="s">
        <v>298</v>
      </c>
      <c r="G73" s="39"/>
      <c r="H73" s="40">
        <f t="shared" si="0"/>
        <v>0</v>
      </c>
      <c r="I73" s="41"/>
      <c r="J73" s="41"/>
      <c r="K73" s="755"/>
      <c r="L73" s="755"/>
    </row>
    <row r="74" spans="1:12" ht="38.25" customHeight="1">
      <c r="A74" s="33">
        <v>2160</v>
      </c>
      <c r="B74" s="25" t="s">
        <v>352</v>
      </c>
      <c r="C74" s="26">
        <v>6</v>
      </c>
      <c r="D74" s="26">
        <v>0</v>
      </c>
      <c r="E74" s="26"/>
      <c r="F74" s="34" t="s">
        <v>802</v>
      </c>
      <c r="G74" s="35" t="s">
        <v>566</v>
      </c>
      <c r="H74" s="40">
        <f t="shared" si="0"/>
        <v>144370</v>
      </c>
      <c r="I74" s="40">
        <f>SUM(I75)</f>
        <v>100413</v>
      </c>
      <c r="J74" s="40">
        <f>SUM(J75)</f>
        <v>43957</v>
      </c>
      <c r="K74" s="754"/>
      <c r="L74" s="754"/>
    </row>
    <row r="75" spans="1:12" ht="24.75" customHeight="1">
      <c r="A75" s="33">
        <v>2161</v>
      </c>
      <c r="B75" s="25" t="s">
        <v>352</v>
      </c>
      <c r="C75" s="26">
        <v>6</v>
      </c>
      <c r="D75" s="26">
        <v>1</v>
      </c>
      <c r="E75" s="26"/>
      <c r="F75" s="38" t="s">
        <v>567</v>
      </c>
      <c r="G75" s="39" t="s">
        <v>568</v>
      </c>
      <c r="H75" s="40">
        <f t="shared" si="0"/>
        <v>144370</v>
      </c>
      <c r="I75" s="40">
        <f>SUM(I76:I89)</f>
        <v>100413</v>
      </c>
      <c r="J75" s="40">
        <f>SUM(J86:J89)</f>
        <v>43957</v>
      </c>
      <c r="K75" s="754"/>
      <c r="L75" s="754"/>
    </row>
    <row r="76" spans="1:12" ht="36">
      <c r="A76" s="33"/>
      <c r="B76" s="25"/>
      <c r="C76" s="26"/>
      <c r="D76" s="26"/>
      <c r="E76" s="26"/>
      <c r="F76" s="38" t="s">
        <v>297</v>
      </c>
      <c r="G76" s="39"/>
      <c r="H76" s="40">
        <f t="shared" si="0"/>
        <v>0</v>
      </c>
      <c r="I76" s="41"/>
      <c r="J76" s="41"/>
      <c r="K76" s="755"/>
      <c r="L76" s="755"/>
    </row>
    <row r="77" spans="1:12" ht="15.75" hidden="1">
      <c r="A77" s="33"/>
      <c r="B77" s="25"/>
      <c r="C77" s="26"/>
      <c r="D77" s="26"/>
      <c r="E77" s="26">
        <v>4234</v>
      </c>
      <c r="F77" s="38" t="s">
        <v>873</v>
      </c>
      <c r="G77" s="39"/>
      <c r="H77" s="40">
        <f>I77</f>
        <v>0</v>
      </c>
      <c r="I77" s="41"/>
      <c r="J77" s="41"/>
      <c r="K77" s="755"/>
      <c r="L77" s="755"/>
    </row>
    <row r="78" spans="1:12" ht="15.75" hidden="1">
      <c r="A78" s="33"/>
      <c r="B78" s="25"/>
      <c r="C78" s="26"/>
      <c r="D78" s="26"/>
      <c r="E78" s="26">
        <v>4235</v>
      </c>
      <c r="F78" s="38" t="s">
        <v>207</v>
      </c>
      <c r="G78" s="39"/>
      <c r="H78" s="40">
        <f>I78</f>
        <v>0</v>
      </c>
      <c r="I78" s="40"/>
      <c r="J78" s="41"/>
      <c r="K78" s="755"/>
      <c r="L78" s="755"/>
    </row>
    <row r="79" spans="1:12" ht="15.75" hidden="1">
      <c r="A79" s="33"/>
      <c r="B79" s="25"/>
      <c r="C79" s="26"/>
      <c r="D79" s="26"/>
      <c r="E79" s="52">
        <v>4239</v>
      </c>
      <c r="F79" s="38" t="s">
        <v>210</v>
      </c>
      <c r="G79" s="53"/>
      <c r="H79" s="40">
        <f>I79</f>
        <v>0</v>
      </c>
      <c r="I79" s="54"/>
      <c r="J79" s="41"/>
      <c r="K79" s="755"/>
      <c r="L79" s="755"/>
    </row>
    <row r="80" spans="1:12" ht="13.5" customHeight="1">
      <c r="A80" s="33"/>
      <c r="B80" s="25"/>
      <c r="C80" s="26"/>
      <c r="D80" s="26"/>
      <c r="E80" s="26">
        <v>4216</v>
      </c>
      <c r="F80" s="38" t="s">
        <v>930</v>
      </c>
      <c r="G80" s="39"/>
      <c r="H80" s="40">
        <f>SUM(I80:J80)</f>
        <v>1145</v>
      </c>
      <c r="I80" s="41">
        <f>'[4]Բյուջե-2022'!$BH$28</f>
        <v>1145</v>
      </c>
      <c r="J80" s="41"/>
      <c r="K80" s="755"/>
      <c r="L80" s="755"/>
    </row>
    <row r="81" spans="1:12" ht="13.5" customHeight="1">
      <c r="A81" s="33"/>
      <c r="B81" s="25"/>
      <c r="C81" s="26"/>
      <c r="D81" s="26"/>
      <c r="E81" s="26">
        <v>4234</v>
      </c>
      <c r="F81" s="38" t="s">
        <v>873</v>
      </c>
      <c r="G81" s="39"/>
      <c r="H81" s="40">
        <f>I81</f>
        <v>600</v>
      </c>
      <c r="I81" s="41">
        <f>'[4]Բյուջե-2022'!$W$28</f>
        <v>600</v>
      </c>
      <c r="J81" s="41"/>
      <c r="K81" s="755"/>
      <c r="L81" s="755"/>
    </row>
    <row r="82" spans="1:12" ht="15.75">
      <c r="A82" s="33"/>
      <c r="B82" s="25"/>
      <c r="C82" s="26"/>
      <c r="D82" s="26"/>
      <c r="E82" s="26">
        <v>4237</v>
      </c>
      <c r="F82" s="38" t="s">
        <v>1111</v>
      </c>
      <c r="G82" s="39"/>
      <c r="H82" s="40">
        <f>I82</f>
        <v>500</v>
      </c>
      <c r="I82" s="41">
        <f>'[4]Բյուջե-2022'!$Y$28</f>
        <v>500</v>
      </c>
      <c r="J82" s="41"/>
      <c r="K82" s="755"/>
      <c r="L82" s="755"/>
    </row>
    <row r="83" spans="1:12" ht="13.5" customHeight="1">
      <c r="A83" s="33"/>
      <c r="B83" s="25"/>
      <c r="C83" s="26"/>
      <c r="D83" s="26"/>
      <c r="E83" s="26">
        <v>4241</v>
      </c>
      <c r="F83" s="38" t="s">
        <v>347</v>
      </c>
      <c r="G83" s="39"/>
      <c r="H83" s="40">
        <f>SUM(I83:J83)</f>
        <v>7060</v>
      </c>
      <c r="I83" s="41">
        <f>'[4]Բյուջե-2022'!$AC$28</f>
        <v>7060</v>
      </c>
      <c r="J83" s="41"/>
      <c r="K83" s="755"/>
      <c r="L83" s="755"/>
    </row>
    <row r="84" spans="1:12" ht="23.25" customHeight="1">
      <c r="A84" s="33"/>
      <c r="B84" s="25"/>
      <c r="C84" s="26"/>
      <c r="D84" s="26"/>
      <c r="E84" s="52">
        <v>4511</v>
      </c>
      <c r="F84" s="47" t="s">
        <v>228</v>
      </c>
      <c r="G84" s="53"/>
      <c r="H84" s="41">
        <f>I84</f>
        <v>85708</v>
      </c>
      <c r="I84" s="748">
        <f>'[4]Բյուջե-2022'!$C$23</f>
        <v>85708</v>
      </c>
      <c r="J84" s="41"/>
      <c r="K84" s="755"/>
      <c r="L84" s="755"/>
    </row>
    <row r="85" spans="1:12" ht="13.5" customHeight="1">
      <c r="A85" s="33"/>
      <c r="B85" s="25"/>
      <c r="C85" s="26"/>
      <c r="D85" s="26"/>
      <c r="E85" s="26">
        <v>4823</v>
      </c>
      <c r="F85" s="38" t="s">
        <v>451</v>
      </c>
      <c r="G85" s="39"/>
      <c r="H85" s="40">
        <f>SUM(I85:J85)</f>
        <v>5400</v>
      </c>
      <c r="I85" s="41">
        <f>'[4]Բյուջե-2022'!$AT$28</f>
        <v>5400</v>
      </c>
      <c r="J85" s="41"/>
      <c r="K85" s="755"/>
      <c r="L85" s="755"/>
    </row>
    <row r="86" spans="1:12" ht="23.25" customHeight="1" hidden="1">
      <c r="A86" s="33"/>
      <c r="B86" s="25"/>
      <c r="C86" s="26"/>
      <c r="D86" s="26"/>
      <c r="E86" s="26">
        <v>5113</v>
      </c>
      <c r="F86" s="38" t="s">
        <v>917</v>
      </c>
      <c r="G86" s="39"/>
      <c r="H86" s="40"/>
      <c r="I86" s="41"/>
      <c r="J86" s="41"/>
      <c r="K86" s="755"/>
      <c r="L86" s="755"/>
    </row>
    <row r="87" spans="1:12" ht="13.5" customHeight="1">
      <c r="A87" s="33"/>
      <c r="B87" s="25"/>
      <c r="C87" s="26"/>
      <c r="D87" s="26"/>
      <c r="E87" s="26">
        <v>5111</v>
      </c>
      <c r="F87" s="38" t="s">
        <v>1109</v>
      </c>
      <c r="G87" s="39"/>
      <c r="H87" s="40">
        <f>SUM(I87:J87)</f>
        <v>20000</v>
      </c>
      <c r="I87" s="41"/>
      <c r="J87" s="41">
        <f>'[4]Բյուջե-2022'!$AX$28</f>
        <v>20000</v>
      </c>
      <c r="K87" s="755"/>
      <c r="L87" s="755"/>
    </row>
    <row r="88" spans="1:12" ht="13.5" customHeight="1">
      <c r="A88" s="33"/>
      <c r="B88" s="25"/>
      <c r="C88" s="26"/>
      <c r="D88" s="26"/>
      <c r="E88" s="26">
        <v>5122</v>
      </c>
      <c r="F88" s="38" t="s">
        <v>911</v>
      </c>
      <c r="G88" s="39"/>
      <c r="H88" s="40">
        <f>SUM(I88:J88)</f>
        <v>1757</v>
      </c>
      <c r="I88" s="41"/>
      <c r="J88" s="41">
        <f>'[4]Բյուջե-2022'!$BD$28</f>
        <v>1757</v>
      </c>
      <c r="K88" s="755"/>
      <c r="L88" s="755"/>
    </row>
    <row r="89" spans="1:12" ht="13.5" customHeight="1">
      <c r="A89" s="33"/>
      <c r="B89" s="25"/>
      <c r="C89" s="26"/>
      <c r="D89" s="26"/>
      <c r="E89" s="26">
        <v>5129</v>
      </c>
      <c r="F89" s="38" t="s">
        <v>1108</v>
      </c>
      <c r="G89" s="39"/>
      <c r="H89" s="40">
        <f t="shared" si="0"/>
        <v>22200</v>
      </c>
      <c r="I89" s="41"/>
      <c r="J89" s="41">
        <f>'[4]Բյուջե-2022'!$AY$28</f>
        <v>22200</v>
      </c>
      <c r="K89" s="755"/>
      <c r="L89" s="755"/>
    </row>
    <row r="90" spans="1:12" ht="24" hidden="1">
      <c r="A90" s="33">
        <v>2170</v>
      </c>
      <c r="B90" s="25" t="s">
        <v>352</v>
      </c>
      <c r="C90" s="26">
        <v>7</v>
      </c>
      <c r="D90" s="26">
        <v>0</v>
      </c>
      <c r="E90" s="26"/>
      <c r="F90" s="34" t="s">
        <v>803</v>
      </c>
      <c r="G90" s="39"/>
      <c r="H90" s="40">
        <f t="shared" si="0"/>
        <v>0</v>
      </c>
      <c r="I90" s="41">
        <f>SUM(I91)</f>
        <v>0</v>
      </c>
      <c r="J90" s="41">
        <f>SUM(J91)</f>
        <v>0</v>
      </c>
      <c r="K90" s="755"/>
      <c r="L90" s="755"/>
    </row>
    <row r="91" spans="1:12" ht="24" hidden="1">
      <c r="A91" s="33">
        <v>2171</v>
      </c>
      <c r="B91" s="25" t="s">
        <v>352</v>
      </c>
      <c r="C91" s="26">
        <v>7</v>
      </c>
      <c r="D91" s="26">
        <v>1</v>
      </c>
      <c r="E91" s="26"/>
      <c r="F91" s="38" t="s">
        <v>400</v>
      </c>
      <c r="G91" s="39"/>
      <c r="H91" s="40">
        <f t="shared" si="0"/>
        <v>0</v>
      </c>
      <c r="I91" s="41">
        <f>SUM(I93:I94)</f>
        <v>0</v>
      </c>
      <c r="J91" s="41">
        <f>SUM(J93:J94)</f>
        <v>0</v>
      </c>
      <c r="K91" s="755"/>
      <c r="L91" s="755"/>
    </row>
    <row r="92" spans="1:12" ht="36" hidden="1">
      <c r="A92" s="33"/>
      <c r="B92" s="25"/>
      <c r="C92" s="26"/>
      <c r="D92" s="26"/>
      <c r="E92" s="26"/>
      <c r="F92" s="38" t="s">
        <v>297</v>
      </c>
      <c r="G92" s="39"/>
      <c r="H92" s="40">
        <f t="shared" si="0"/>
        <v>0</v>
      </c>
      <c r="I92" s="41"/>
      <c r="J92" s="41"/>
      <c r="K92" s="755"/>
      <c r="L92" s="755"/>
    </row>
    <row r="93" spans="1:12" ht="15.75" hidden="1">
      <c r="A93" s="33"/>
      <c r="B93" s="25"/>
      <c r="C93" s="26"/>
      <c r="D93" s="26"/>
      <c r="E93" s="26"/>
      <c r="F93" s="38" t="s">
        <v>298</v>
      </c>
      <c r="G93" s="39"/>
      <c r="H93" s="40">
        <f t="shared" si="0"/>
        <v>0</v>
      </c>
      <c r="I93" s="41"/>
      <c r="J93" s="41"/>
      <c r="K93" s="755"/>
      <c r="L93" s="755"/>
    </row>
    <row r="94" spans="1:12" ht="15.75" hidden="1">
      <c r="A94" s="33"/>
      <c r="B94" s="25"/>
      <c r="C94" s="26"/>
      <c r="D94" s="26"/>
      <c r="E94" s="26"/>
      <c r="F94" s="38" t="s">
        <v>298</v>
      </c>
      <c r="G94" s="39"/>
      <c r="H94" s="40">
        <f t="shared" si="0"/>
        <v>0</v>
      </c>
      <c r="I94" s="41"/>
      <c r="J94" s="41"/>
      <c r="K94" s="755"/>
      <c r="L94" s="755"/>
    </row>
    <row r="95" spans="1:12" ht="36" customHeight="1" hidden="1">
      <c r="A95" s="33">
        <v>2180</v>
      </c>
      <c r="B95" s="25" t="s">
        <v>352</v>
      </c>
      <c r="C95" s="26">
        <v>8</v>
      </c>
      <c r="D95" s="26">
        <v>0</v>
      </c>
      <c r="E95" s="26"/>
      <c r="F95" s="34" t="s">
        <v>804</v>
      </c>
      <c r="G95" s="35" t="s">
        <v>570</v>
      </c>
      <c r="H95" s="40">
        <f aca="true" t="shared" si="2" ref="H95:H158">SUM(I95:J95)</f>
        <v>0</v>
      </c>
      <c r="I95" s="41">
        <f>SUM(I96+I99)</f>
        <v>0</v>
      </c>
      <c r="J95" s="41">
        <f>SUM(J96+J99)</f>
        <v>0</v>
      </c>
      <c r="K95" s="755"/>
      <c r="L95" s="755"/>
    </row>
    <row r="96" spans="1:12" ht="37.5" customHeight="1" hidden="1">
      <c r="A96" s="33">
        <v>2181</v>
      </c>
      <c r="B96" s="25" t="s">
        <v>352</v>
      </c>
      <c r="C96" s="26">
        <v>8</v>
      </c>
      <c r="D96" s="26">
        <v>1</v>
      </c>
      <c r="E96" s="26"/>
      <c r="F96" s="38" t="s">
        <v>804</v>
      </c>
      <c r="G96" s="51" t="s">
        <v>571</v>
      </c>
      <c r="H96" s="40">
        <f t="shared" si="2"/>
        <v>0</v>
      </c>
      <c r="I96" s="41">
        <f>SUM(I97:I98)</f>
        <v>0</v>
      </c>
      <c r="J96" s="41">
        <f>SUM(J97:J98)</f>
        <v>0</v>
      </c>
      <c r="K96" s="755"/>
      <c r="L96" s="755"/>
    </row>
    <row r="97" spans="1:12" ht="15.75" hidden="1">
      <c r="A97" s="33">
        <v>2182</v>
      </c>
      <c r="B97" s="25" t="s">
        <v>352</v>
      </c>
      <c r="C97" s="26">
        <v>8</v>
      </c>
      <c r="D97" s="26">
        <v>1</v>
      </c>
      <c r="E97" s="26"/>
      <c r="F97" s="38" t="s">
        <v>262</v>
      </c>
      <c r="G97" s="51"/>
      <c r="H97" s="40">
        <f t="shared" si="2"/>
        <v>0</v>
      </c>
      <c r="I97" s="41"/>
      <c r="J97" s="41"/>
      <c r="K97" s="755"/>
      <c r="L97" s="755"/>
    </row>
    <row r="98" spans="1:12" ht="14.25" customHeight="1" hidden="1">
      <c r="A98" s="33">
        <v>2183</v>
      </c>
      <c r="B98" s="25" t="s">
        <v>352</v>
      </c>
      <c r="C98" s="26">
        <v>8</v>
      </c>
      <c r="D98" s="26">
        <v>1</v>
      </c>
      <c r="E98" s="26"/>
      <c r="F98" s="38" t="s">
        <v>263</v>
      </c>
      <c r="G98" s="51"/>
      <c r="H98" s="40">
        <f t="shared" si="2"/>
        <v>0</v>
      </c>
      <c r="I98" s="41"/>
      <c r="J98" s="41"/>
      <c r="K98" s="755"/>
      <c r="L98" s="755"/>
    </row>
    <row r="99" spans="1:12" ht="24" hidden="1">
      <c r="A99" s="33">
        <v>2184</v>
      </c>
      <c r="B99" s="25" t="s">
        <v>352</v>
      </c>
      <c r="C99" s="26">
        <v>8</v>
      </c>
      <c r="D99" s="26">
        <v>1</v>
      </c>
      <c r="E99" s="26"/>
      <c r="F99" s="38" t="s">
        <v>264</v>
      </c>
      <c r="G99" s="51"/>
      <c r="H99" s="40">
        <f t="shared" si="2"/>
        <v>0</v>
      </c>
      <c r="I99" s="41">
        <f>SUM(I101:I102)</f>
        <v>0</v>
      </c>
      <c r="J99" s="41">
        <f>SUM(J101:J102)</f>
        <v>0</v>
      </c>
      <c r="K99" s="755"/>
      <c r="L99" s="755"/>
    </row>
    <row r="100" spans="1:12" ht="36" hidden="1">
      <c r="A100" s="33"/>
      <c r="B100" s="25"/>
      <c r="C100" s="26"/>
      <c r="D100" s="26"/>
      <c r="E100" s="26"/>
      <c r="F100" s="38" t="s">
        <v>297</v>
      </c>
      <c r="G100" s="39"/>
      <c r="H100" s="40">
        <f t="shared" si="2"/>
        <v>0</v>
      </c>
      <c r="I100" s="41"/>
      <c r="J100" s="41"/>
      <c r="K100" s="755"/>
      <c r="L100" s="755"/>
    </row>
    <row r="101" spans="1:12" ht="15.75" hidden="1">
      <c r="A101" s="33"/>
      <c r="B101" s="25"/>
      <c r="C101" s="26"/>
      <c r="D101" s="26"/>
      <c r="E101" s="26"/>
      <c r="F101" s="38" t="s">
        <v>298</v>
      </c>
      <c r="G101" s="39"/>
      <c r="H101" s="40">
        <f t="shared" si="2"/>
        <v>0</v>
      </c>
      <c r="I101" s="41"/>
      <c r="J101" s="41"/>
      <c r="K101" s="755"/>
      <c r="L101" s="755"/>
    </row>
    <row r="102" spans="1:12" ht="15.75" hidden="1">
      <c r="A102" s="33"/>
      <c r="B102" s="25"/>
      <c r="C102" s="26"/>
      <c r="D102" s="26"/>
      <c r="E102" s="26"/>
      <c r="F102" s="38" t="s">
        <v>298</v>
      </c>
      <c r="G102" s="39"/>
      <c r="H102" s="40">
        <f t="shared" si="2"/>
        <v>0</v>
      </c>
      <c r="I102" s="41"/>
      <c r="J102" s="41"/>
      <c r="K102" s="755"/>
      <c r="L102" s="755"/>
    </row>
    <row r="103" spans="1:12" ht="15.75" hidden="1">
      <c r="A103" s="33">
        <v>2185</v>
      </c>
      <c r="B103" s="25" t="s">
        <v>360</v>
      </c>
      <c r="C103" s="26">
        <v>8</v>
      </c>
      <c r="D103" s="26">
        <v>1</v>
      </c>
      <c r="E103" s="26"/>
      <c r="F103" s="38"/>
      <c r="G103" s="51"/>
      <c r="H103" s="40">
        <f t="shared" si="2"/>
        <v>0</v>
      </c>
      <c r="I103" s="41"/>
      <c r="J103" s="41"/>
      <c r="K103" s="755"/>
      <c r="L103" s="755"/>
    </row>
    <row r="104" spans="1:12" s="31" customFormat="1" ht="15.75" customHeight="1">
      <c r="A104" s="24">
        <v>2200</v>
      </c>
      <c r="B104" s="25" t="s">
        <v>353</v>
      </c>
      <c r="C104" s="26">
        <v>0</v>
      </c>
      <c r="D104" s="26">
        <v>0</v>
      </c>
      <c r="E104" s="26"/>
      <c r="F104" s="27" t="s">
        <v>1005</v>
      </c>
      <c r="G104" s="55" t="s">
        <v>572</v>
      </c>
      <c r="H104" s="40">
        <f t="shared" si="2"/>
        <v>750</v>
      </c>
      <c r="I104" s="40">
        <f>SUM(I111,I123)</f>
        <v>750</v>
      </c>
      <c r="J104" s="40"/>
      <c r="K104" s="754"/>
      <c r="L104" s="754"/>
    </row>
    <row r="105" spans="1:12" ht="12" customHeight="1" hidden="1">
      <c r="A105" s="33">
        <v>2210</v>
      </c>
      <c r="B105" s="25" t="s">
        <v>353</v>
      </c>
      <c r="C105" s="26">
        <v>1</v>
      </c>
      <c r="D105" s="26">
        <v>0</v>
      </c>
      <c r="E105" s="26"/>
      <c r="F105" s="34" t="s">
        <v>805</v>
      </c>
      <c r="G105" s="56" t="s">
        <v>574</v>
      </c>
      <c r="H105" s="40">
        <f t="shared" si="2"/>
        <v>0</v>
      </c>
      <c r="I105" s="41">
        <f>SUM(I106)</f>
        <v>0</v>
      </c>
      <c r="J105" s="41"/>
      <c r="K105" s="755"/>
      <c r="L105" s="755"/>
    </row>
    <row r="106" spans="1:12" ht="12" customHeight="1" hidden="1">
      <c r="A106" s="33">
        <v>2211</v>
      </c>
      <c r="B106" s="25" t="s">
        <v>353</v>
      </c>
      <c r="C106" s="26">
        <v>1</v>
      </c>
      <c r="D106" s="26">
        <v>1</v>
      </c>
      <c r="E106" s="26"/>
      <c r="F106" s="38" t="s">
        <v>575</v>
      </c>
      <c r="G106" s="51" t="s">
        <v>576</v>
      </c>
      <c r="H106" s="40">
        <f t="shared" si="2"/>
        <v>0</v>
      </c>
      <c r="I106" s="41">
        <f>SUM(I108:I109)</f>
        <v>0</v>
      </c>
      <c r="J106" s="41"/>
      <c r="K106" s="755"/>
      <c r="L106" s="755"/>
    </row>
    <row r="107" spans="1:12" ht="36" hidden="1">
      <c r="A107" s="33"/>
      <c r="B107" s="25"/>
      <c r="C107" s="26"/>
      <c r="D107" s="26"/>
      <c r="E107" s="26"/>
      <c r="F107" s="38" t="s">
        <v>297</v>
      </c>
      <c r="G107" s="39"/>
      <c r="H107" s="40">
        <f t="shared" si="2"/>
        <v>0</v>
      </c>
      <c r="I107" s="41"/>
      <c r="J107" s="41"/>
      <c r="K107" s="755"/>
      <c r="L107" s="755"/>
    </row>
    <row r="108" spans="1:12" ht="15.75" hidden="1">
      <c r="A108" s="33"/>
      <c r="B108" s="25"/>
      <c r="C108" s="26"/>
      <c r="D108" s="26"/>
      <c r="E108" s="26"/>
      <c r="F108" s="38" t="s">
        <v>298</v>
      </c>
      <c r="G108" s="39"/>
      <c r="H108" s="40">
        <f t="shared" si="2"/>
        <v>0</v>
      </c>
      <c r="I108" s="41"/>
      <c r="J108" s="41"/>
      <c r="K108" s="755"/>
      <c r="L108" s="755"/>
    </row>
    <row r="109" spans="1:12" ht="15.75" hidden="1">
      <c r="A109" s="33"/>
      <c r="B109" s="25"/>
      <c r="C109" s="26"/>
      <c r="D109" s="26"/>
      <c r="E109" s="26"/>
      <c r="F109" s="38" t="s">
        <v>298</v>
      </c>
      <c r="G109" s="39"/>
      <c r="H109" s="40">
        <f t="shared" si="2"/>
        <v>0</v>
      </c>
      <c r="I109" s="41"/>
      <c r="J109" s="41"/>
      <c r="K109" s="755"/>
      <c r="L109" s="755"/>
    </row>
    <row r="110" spans="1:12" ht="18" customHeight="1">
      <c r="A110" s="33">
        <v>2220</v>
      </c>
      <c r="B110" s="25" t="s">
        <v>353</v>
      </c>
      <c r="C110" s="26">
        <v>2</v>
      </c>
      <c r="D110" s="26">
        <v>0</v>
      </c>
      <c r="E110" s="26"/>
      <c r="F110" s="34" t="s">
        <v>806</v>
      </c>
      <c r="G110" s="56" t="s">
        <v>578</v>
      </c>
      <c r="H110" s="40">
        <f t="shared" si="2"/>
        <v>650</v>
      </c>
      <c r="I110" s="41">
        <f>SUM(I111)</f>
        <v>650</v>
      </c>
      <c r="J110" s="41"/>
      <c r="K110" s="755"/>
      <c r="L110" s="755"/>
    </row>
    <row r="111" spans="1:12" ht="13.5" customHeight="1">
      <c r="A111" s="33">
        <v>2221</v>
      </c>
      <c r="B111" s="25" t="s">
        <v>353</v>
      </c>
      <c r="C111" s="26">
        <v>2</v>
      </c>
      <c r="D111" s="26">
        <v>1</v>
      </c>
      <c r="E111" s="26"/>
      <c r="F111" s="38" t="s">
        <v>579</v>
      </c>
      <c r="G111" s="51" t="s">
        <v>580</v>
      </c>
      <c r="H111" s="40">
        <f t="shared" si="2"/>
        <v>650</v>
      </c>
      <c r="I111" s="41">
        <f>SUM(I112:I114)</f>
        <v>650</v>
      </c>
      <c r="J111" s="41"/>
      <c r="K111" s="755"/>
      <c r="L111" s="755"/>
    </row>
    <row r="112" spans="1:12" ht="15.75">
      <c r="A112" s="33"/>
      <c r="B112" s="25"/>
      <c r="C112" s="26"/>
      <c r="D112" s="26"/>
      <c r="E112" s="26">
        <v>4239</v>
      </c>
      <c r="F112" s="38" t="s">
        <v>210</v>
      </c>
      <c r="G112" s="39"/>
      <c r="H112" s="40">
        <f t="shared" si="2"/>
        <v>200</v>
      </c>
      <c r="I112" s="41">
        <f>'[4]Hamaynq'!$C$21</f>
        <v>200</v>
      </c>
      <c r="J112" s="41"/>
      <c r="K112" s="755"/>
      <c r="L112" s="755"/>
    </row>
    <row r="113" spans="1:12" ht="13.5" customHeight="1">
      <c r="A113" s="33"/>
      <c r="B113" s="25"/>
      <c r="C113" s="26"/>
      <c r="D113" s="26"/>
      <c r="E113" s="26">
        <v>4269</v>
      </c>
      <c r="F113" s="38" t="s">
        <v>1001</v>
      </c>
      <c r="G113" s="39"/>
      <c r="H113" s="40">
        <f t="shared" si="2"/>
        <v>450</v>
      </c>
      <c r="I113" s="41">
        <f>'[4]Hamaynq'!$C$25</f>
        <v>450</v>
      </c>
      <c r="J113" s="41"/>
      <c r="K113" s="755"/>
      <c r="L113" s="755"/>
    </row>
    <row r="114" spans="1:12" ht="13.5" customHeight="1" hidden="1">
      <c r="A114" s="33"/>
      <c r="B114" s="25"/>
      <c r="C114" s="26"/>
      <c r="D114" s="26"/>
      <c r="E114" s="26"/>
      <c r="F114" s="38" t="s">
        <v>298</v>
      </c>
      <c r="G114" s="39"/>
      <c r="H114" s="40">
        <f t="shared" si="2"/>
        <v>0</v>
      </c>
      <c r="I114" s="41"/>
      <c r="J114" s="41"/>
      <c r="K114" s="755"/>
      <c r="L114" s="755"/>
    </row>
    <row r="115" spans="1:12" ht="13.5" customHeight="1" hidden="1">
      <c r="A115" s="33">
        <v>2230</v>
      </c>
      <c r="B115" s="25" t="s">
        <v>353</v>
      </c>
      <c r="C115" s="26">
        <v>3</v>
      </c>
      <c r="D115" s="26">
        <v>0</v>
      </c>
      <c r="E115" s="26"/>
      <c r="F115" s="34" t="s">
        <v>807</v>
      </c>
      <c r="G115" s="56" t="s">
        <v>582</v>
      </c>
      <c r="H115" s="40">
        <f t="shared" si="2"/>
        <v>0</v>
      </c>
      <c r="I115" s="41">
        <f>SUM(I116)</f>
        <v>0</v>
      </c>
      <c r="J115" s="41"/>
      <c r="K115" s="755"/>
      <c r="L115" s="755"/>
    </row>
    <row r="116" spans="1:12" ht="12" customHeight="1" hidden="1">
      <c r="A116" s="33">
        <v>2231</v>
      </c>
      <c r="B116" s="25" t="s">
        <v>353</v>
      </c>
      <c r="C116" s="26">
        <v>3</v>
      </c>
      <c r="D116" s="26">
        <v>1</v>
      </c>
      <c r="E116" s="26"/>
      <c r="F116" s="38" t="s">
        <v>583</v>
      </c>
      <c r="G116" s="51" t="s">
        <v>584</v>
      </c>
      <c r="H116" s="40">
        <f t="shared" si="2"/>
        <v>0</v>
      </c>
      <c r="I116" s="41">
        <f>SUM(I118:I119)</f>
        <v>0</v>
      </c>
      <c r="J116" s="41"/>
      <c r="K116" s="755"/>
      <c r="L116" s="755"/>
    </row>
    <row r="117" spans="1:12" ht="12" customHeight="1" hidden="1">
      <c r="A117" s="33"/>
      <c r="B117" s="25"/>
      <c r="C117" s="26"/>
      <c r="D117" s="26"/>
      <c r="E117" s="26"/>
      <c r="F117" s="38" t="s">
        <v>297</v>
      </c>
      <c r="G117" s="39"/>
      <c r="H117" s="40">
        <f t="shared" si="2"/>
        <v>0</v>
      </c>
      <c r="I117" s="41"/>
      <c r="J117" s="41"/>
      <c r="K117" s="755"/>
      <c r="L117" s="755"/>
    </row>
    <row r="118" spans="1:12" ht="12" customHeight="1" hidden="1">
      <c r="A118" s="33"/>
      <c r="B118" s="25"/>
      <c r="C118" s="26"/>
      <c r="D118" s="26"/>
      <c r="E118" s="26"/>
      <c r="F118" s="38" t="s">
        <v>298</v>
      </c>
      <c r="G118" s="39"/>
      <c r="H118" s="40">
        <f t="shared" si="2"/>
        <v>0</v>
      </c>
      <c r="I118" s="41"/>
      <c r="J118" s="41"/>
      <c r="K118" s="755"/>
      <c r="L118" s="755"/>
    </row>
    <row r="119" spans="1:12" ht="12" customHeight="1" hidden="1">
      <c r="A119" s="33"/>
      <c r="B119" s="25"/>
      <c r="C119" s="26"/>
      <c r="D119" s="26"/>
      <c r="E119" s="26"/>
      <c r="F119" s="38" t="s">
        <v>298</v>
      </c>
      <c r="G119" s="39"/>
      <c r="H119" s="40">
        <f t="shared" si="2"/>
        <v>0</v>
      </c>
      <c r="I119" s="41"/>
      <c r="J119" s="41"/>
      <c r="K119" s="755"/>
      <c r="L119" s="755"/>
    </row>
    <row r="120" spans="1:12" ht="12" customHeight="1" hidden="1">
      <c r="A120" s="33">
        <v>2240</v>
      </c>
      <c r="B120" s="25" t="s">
        <v>353</v>
      </c>
      <c r="C120" s="26">
        <v>4</v>
      </c>
      <c r="D120" s="26">
        <v>0</v>
      </c>
      <c r="E120" s="26"/>
      <c r="F120" s="34" t="s">
        <v>808</v>
      </c>
      <c r="G120" s="35" t="s">
        <v>586</v>
      </c>
      <c r="H120" s="40">
        <f t="shared" si="2"/>
        <v>0</v>
      </c>
      <c r="I120" s="41">
        <f>SUM(I121)</f>
        <v>0</v>
      </c>
      <c r="J120" s="41"/>
      <c r="K120" s="755"/>
      <c r="L120" s="755"/>
    </row>
    <row r="121" spans="1:12" ht="12" customHeight="1" hidden="1">
      <c r="A121" s="33">
        <v>2241</v>
      </c>
      <c r="B121" s="25" t="s">
        <v>353</v>
      </c>
      <c r="C121" s="26">
        <v>4</v>
      </c>
      <c r="D121" s="26">
        <v>1</v>
      </c>
      <c r="E121" s="26"/>
      <c r="F121" s="38" t="s">
        <v>808</v>
      </c>
      <c r="G121" s="51" t="s">
        <v>586</v>
      </c>
      <c r="H121" s="40">
        <f t="shared" si="2"/>
        <v>0</v>
      </c>
      <c r="I121" s="41"/>
      <c r="J121" s="41"/>
      <c r="K121" s="755"/>
      <c r="L121" s="755"/>
    </row>
    <row r="122" spans="1:12" ht="12" customHeight="1">
      <c r="A122" s="33">
        <v>2250</v>
      </c>
      <c r="B122" s="25" t="s">
        <v>353</v>
      </c>
      <c r="C122" s="26">
        <v>5</v>
      </c>
      <c r="D122" s="26">
        <v>0</v>
      </c>
      <c r="E122" s="26"/>
      <c r="F122" s="34" t="s">
        <v>809</v>
      </c>
      <c r="G122" s="35" t="s">
        <v>588</v>
      </c>
      <c r="H122" s="40">
        <f t="shared" si="2"/>
        <v>100</v>
      </c>
      <c r="I122" s="41">
        <f>SUM(I123)</f>
        <v>100</v>
      </c>
      <c r="J122" s="41"/>
      <c r="K122" s="755"/>
      <c r="L122" s="755"/>
    </row>
    <row r="123" spans="1:12" ht="12" customHeight="1">
      <c r="A123" s="33">
        <v>2251</v>
      </c>
      <c r="B123" s="25" t="s">
        <v>353</v>
      </c>
      <c r="C123" s="26">
        <v>5</v>
      </c>
      <c r="D123" s="26">
        <v>1</v>
      </c>
      <c r="E123" s="26"/>
      <c r="F123" s="38" t="s">
        <v>587</v>
      </c>
      <c r="G123" s="51" t="s">
        <v>589</v>
      </c>
      <c r="H123" s="40">
        <f t="shared" si="2"/>
        <v>100</v>
      </c>
      <c r="I123" s="41">
        <f>SUM(I125:I126)</f>
        <v>100</v>
      </c>
      <c r="J123" s="41"/>
      <c r="K123" s="755"/>
      <c r="L123" s="755"/>
    </row>
    <row r="124" spans="1:12" ht="12" customHeight="1">
      <c r="A124" s="33"/>
      <c r="B124" s="25"/>
      <c r="C124" s="26"/>
      <c r="D124" s="26"/>
      <c r="E124" s="26"/>
      <c r="F124" s="38" t="s">
        <v>297</v>
      </c>
      <c r="G124" s="39"/>
      <c r="H124" s="40">
        <f t="shared" si="2"/>
        <v>0</v>
      </c>
      <c r="I124" s="41"/>
      <c r="J124" s="41"/>
      <c r="K124" s="755"/>
      <c r="L124" s="755"/>
    </row>
    <row r="125" spans="1:12" ht="12" customHeight="1">
      <c r="A125" s="33"/>
      <c r="B125" s="25"/>
      <c r="C125" s="26"/>
      <c r="D125" s="26"/>
      <c r="E125" s="26">
        <v>4239</v>
      </c>
      <c r="F125" s="38" t="s">
        <v>210</v>
      </c>
      <c r="G125" s="39"/>
      <c r="H125" s="40">
        <f>SUM(I125:J125)</f>
        <v>100</v>
      </c>
      <c r="I125" s="41">
        <f>'[4]Hamaynq'!$C$26</f>
        <v>100</v>
      </c>
      <c r="J125" s="41"/>
      <c r="K125" s="755"/>
      <c r="L125" s="755"/>
    </row>
    <row r="126" spans="1:12" ht="12" customHeight="1">
      <c r="A126" s="33"/>
      <c r="B126" s="25"/>
      <c r="C126" s="26"/>
      <c r="D126" s="26"/>
      <c r="E126" s="26"/>
      <c r="F126" s="38" t="s">
        <v>298</v>
      </c>
      <c r="G126" s="39"/>
      <c r="H126" s="40">
        <f t="shared" si="2"/>
        <v>0</v>
      </c>
      <c r="I126" s="41"/>
      <c r="J126" s="41"/>
      <c r="K126" s="755"/>
      <c r="L126" s="755"/>
    </row>
    <row r="127" spans="1:12" s="31" customFormat="1" ht="12" customHeight="1">
      <c r="A127" s="24">
        <v>2300</v>
      </c>
      <c r="B127" s="25" t="s">
        <v>354</v>
      </c>
      <c r="C127" s="26">
        <v>0</v>
      </c>
      <c r="D127" s="26">
        <v>0</v>
      </c>
      <c r="E127" s="26"/>
      <c r="F127" s="57" t="s">
        <v>1006</v>
      </c>
      <c r="G127" s="55" t="s">
        <v>590</v>
      </c>
      <c r="H127" s="40">
        <f t="shared" si="2"/>
        <v>100</v>
      </c>
      <c r="I127" s="40">
        <f>SUM(I128,I141,I146,I155,I160,I165,I170)</f>
        <v>100</v>
      </c>
      <c r="J127" s="40"/>
      <c r="K127" s="754"/>
      <c r="L127" s="754"/>
    </row>
    <row r="128" spans="1:12" ht="12" customHeight="1" hidden="1">
      <c r="A128" s="33">
        <v>2310</v>
      </c>
      <c r="B128" s="25" t="s">
        <v>354</v>
      </c>
      <c r="C128" s="26">
        <v>1</v>
      </c>
      <c r="D128" s="26">
        <v>0</v>
      </c>
      <c r="E128" s="26"/>
      <c r="F128" s="34" t="s">
        <v>810</v>
      </c>
      <c r="G128" s="35" t="s">
        <v>592</v>
      </c>
      <c r="H128" s="40">
        <f t="shared" si="2"/>
        <v>0</v>
      </c>
      <c r="I128" s="41">
        <f>SUM(I129+I133+I137)</f>
        <v>0</v>
      </c>
      <c r="J128" s="41"/>
      <c r="K128" s="755"/>
      <c r="L128" s="755"/>
    </row>
    <row r="129" spans="1:12" ht="12" customHeight="1" hidden="1">
      <c r="A129" s="33">
        <v>2311</v>
      </c>
      <c r="B129" s="25" t="s">
        <v>354</v>
      </c>
      <c r="C129" s="26">
        <v>1</v>
      </c>
      <c r="D129" s="26">
        <v>1</v>
      </c>
      <c r="E129" s="26"/>
      <c r="F129" s="38" t="s">
        <v>591</v>
      </c>
      <c r="G129" s="51" t="s">
        <v>593</v>
      </c>
      <c r="H129" s="40">
        <f t="shared" si="2"/>
        <v>0</v>
      </c>
      <c r="I129" s="41">
        <f>SUM(I131:I132)</f>
        <v>0</v>
      </c>
      <c r="J129" s="41"/>
      <c r="K129" s="755"/>
      <c r="L129" s="755"/>
    </row>
    <row r="130" spans="1:12" ht="36" hidden="1">
      <c r="A130" s="33"/>
      <c r="B130" s="25"/>
      <c r="C130" s="26"/>
      <c r="D130" s="26"/>
      <c r="E130" s="26"/>
      <c r="F130" s="38" t="s">
        <v>297</v>
      </c>
      <c r="G130" s="39"/>
      <c r="H130" s="40">
        <f t="shared" si="2"/>
        <v>0</v>
      </c>
      <c r="I130" s="41"/>
      <c r="J130" s="41"/>
      <c r="K130" s="755"/>
      <c r="L130" s="755"/>
    </row>
    <row r="131" spans="1:12" ht="15.75" hidden="1">
      <c r="A131" s="33"/>
      <c r="B131" s="25"/>
      <c r="C131" s="26"/>
      <c r="D131" s="26"/>
      <c r="E131" s="26"/>
      <c r="F131" s="38" t="s">
        <v>298</v>
      </c>
      <c r="G131" s="39"/>
      <c r="H131" s="40">
        <f t="shared" si="2"/>
        <v>0</v>
      </c>
      <c r="I131" s="41"/>
      <c r="J131" s="41"/>
      <c r="K131" s="755"/>
      <c r="L131" s="755"/>
    </row>
    <row r="132" spans="1:12" ht="15.75" hidden="1">
      <c r="A132" s="33"/>
      <c r="B132" s="25"/>
      <c r="C132" s="26"/>
      <c r="D132" s="26"/>
      <c r="E132" s="26"/>
      <c r="F132" s="38" t="s">
        <v>298</v>
      </c>
      <c r="G132" s="39"/>
      <c r="H132" s="40">
        <f t="shared" si="2"/>
        <v>0</v>
      </c>
      <c r="I132" s="41"/>
      <c r="J132" s="41"/>
      <c r="K132" s="755"/>
      <c r="L132" s="755"/>
    </row>
    <row r="133" spans="1:12" ht="15.75" hidden="1">
      <c r="A133" s="33">
        <v>2312</v>
      </c>
      <c r="B133" s="25" t="s">
        <v>354</v>
      </c>
      <c r="C133" s="26">
        <v>1</v>
      </c>
      <c r="D133" s="26">
        <v>2</v>
      </c>
      <c r="E133" s="26"/>
      <c r="F133" s="38" t="s">
        <v>176</v>
      </c>
      <c r="G133" s="51"/>
      <c r="H133" s="40">
        <f t="shared" si="2"/>
        <v>0</v>
      </c>
      <c r="I133" s="41">
        <f>SUM(I135:I136)</f>
        <v>0</v>
      </c>
      <c r="J133" s="41"/>
      <c r="K133" s="755"/>
      <c r="L133" s="755"/>
    </row>
    <row r="134" spans="1:12" ht="36" hidden="1">
      <c r="A134" s="33"/>
      <c r="B134" s="25"/>
      <c r="C134" s="26"/>
      <c r="D134" s="26"/>
      <c r="E134" s="26"/>
      <c r="F134" s="38" t="s">
        <v>297</v>
      </c>
      <c r="G134" s="39"/>
      <c r="H134" s="40">
        <f t="shared" si="2"/>
        <v>0</v>
      </c>
      <c r="I134" s="41"/>
      <c r="J134" s="41"/>
      <c r="K134" s="755"/>
      <c r="L134" s="755"/>
    </row>
    <row r="135" spans="1:12" ht="15.75" hidden="1">
      <c r="A135" s="33"/>
      <c r="B135" s="25"/>
      <c r="C135" s="26"/>
      <c r="D135" s="26"/>
      <c r="E135" s="26"/>
      <c r="F135" s="38" t="s">
        <v>298</v>
      </c>
      <c r="G135" s="39"/>
      <c r="H135" s="40">
        <f t="shared" si="2"/>
        <v>0</v>
      </c>
      <c r="I135" s="41"/>
      <c r="J135" s="41"/>
      <c r="K135" s="755"/>
      <c r="L135" s="755"/>
    </row>
    <row r="136" spans="1:12" ht="15.75" hidden="1">
      <c r="A136" s="33"/>
      <c r="B136" s="25"/>
      <c r="C136" s="26"/>
      <c r="D136" s="26"/>
      <c r="E136" s="26"/>
      <c r="F136" s="38" t="s">
        <v>298</v>
      </c>
      <c r="G136" s="39"/>
      <c r="H136" s="40">
        <f t="shared" si="2"/>
        <v>0</v>
      </c>
      <c r="I136" s="41"/>
      <c r="J136" s="41"/>
      <c r="K136" s="755"/>
      <c r="L136" s="755"/>
    </row>
    <row r="137" spans="1:12" ht="15.75" hidden="1">
      <c r="A137" s="33">
        <v>2313</v>
      </c>
      <c r="B137" s="25" t="s">
        <v>354</v>
      </c>
      <c r="C137" s="26">
        <v>1</v>
      </c>
      <c r="D137" s="26">
        <v>3</v>
      </c>
      <c r="E137" s="26"/>
      <c r="F137" s="38" t="s">
        <v>177</v>
      </c>
      <c r="G137" s="51"/>
      <c r="H137" s="40">
        <f t="shared" si="2"/>
        <v>0</v>
      </c>
      <c r="I137" s="41">
        <f>SUM(I139:I140)</f>
        <v>0</v>
      </c>
      <c r="J137" s="41"/>
      <c r="K137" s="755"/>
      <c r="L137" s="755"/>
    </row>
    <row r="138" spans="1:12" ht="36" hidden="1">
      <c r="A138" s="33"/>
      <c r="B138" s="25"/>
      <c r="C138" s="26"/>
      <c r="D138" s="26"/>
      <c r="E138" s="26"/>
      <c r="F138" s="38" t="s">
        <v>297</v>
      </c>
      <c r="G138" s="39"/>
      <c r="H138" s="40">
        <f t="shared" si="2"/>
        <v>0</v>
      </c>
      <c r="I138" s="41"/>
      <c r="J138" s="41"/>
      <c r="K138" s="755"/>
      <c r="L138" s="755"/>
    </row>
    <row r="139" spans="1:12" ht="15.75" hidden="1">
      <c r="A139" s="33"/>
      <c r="B139" s="25"/>
      <c r="C139" s="26"/>
      <c r="D139" s="26"/>
      <c r="E139" s="26"/>
      <c r="F139" s="38" t="s">
        <v>298</v>
      </c>
      <c r="G139" s="39"/>
      <c r="H139" s="40">
        <f t="shared" si="2"/>
        <v>0</v>
      </c>
      <c r="I139" s="41"/>
      <c r="J139" s="41"/>
      <c r="K139" s="755"/>
      <c r="L139" s="755"/>
    </row>
    <row r="140" spans="1:12" ht="15.75" hidden="1">
      <c r="A140" s="33"/>
      <c r="B140" s="25"/>
      <c r="C140" s="26"/>
      <c r="D140" s="26"/>
      <c r="E140" s="26"/>
      <c r="F140" s="38" t="s">
        <v>298</v>
      </c>
      <c r="G140" s="39"/>
      <c r="H140" s="40">
        <f t="shared" si="2"/>
        <v>0</v>
      </c>
      <c r="I140" s="41"/>
      <c r="J140" s="41"/>
      <c r="K140" s="755"/>
      <c r="L140" s="755"/>
    </row>
    <row r="141" spans="1:12" ht="12.75" customHeight="1">
      <c r="A141" s="33">
        <v>2320</v>
      </c>
      <c r="B141" s="25" t="s">
        <v>354</v>
      </c>
      <c r="C141" s="26">
        <v>2</v>
      </c>
      <c r="D141" s="26">
        <v>0</v>
      </c>
      <c r="E141" s="26"/>
      <c r="F141" s="34" t="s">
        <v>811</v>
      </c>
      <c r="G141" s="35" t="s">
        <v>594</v>
      </c>
      <c r="H141" s="40">
        <f t="shared" si="2"/>
        <v>100</v>
      </c>
      <c r="I141" s="41">
        <f>SUM(I142)</f>
        <v>100</v>
      </c>
      <c r="J141" s="41"/>
      <c r="K141" s="755"/>
      <c r="L141" s="755"/>
    </row>
    <row r="142" spans="1:12" ht="12.75" customHeight="1">
      <c r="A142" s="33">
        <v>2321</v>
      </c>
      <c r="B142" s="25" t="s">
        <v>354</v>
      </c>
      <c r="C142" s="26">
        <v>2</v>
      </c>
      <c r="D142" s="26">
        <v>1</v>
      </c>
      <c r="E142" s="26"/>
      <c r="F142" s="38" t="s">
        <v>179</v>
      </c>
      <c r="G142" s="51" t="s">
        <v>595</v>
      </c>
      <c r="H142" s="40">
        <f t="shared" si="2"/>
        <v>100</v>
      </c>
      <c r="I142" s="41">
        <f>SUM(I144:I145)</f>
        <v>100</v>
      </c>
      <c r="J142" s="41"/>
      <c r="K142" s="755"/>
      <c r="L142" s="755"/>
    </row>
    <row r="143" spans="1:12" ht="12.75" customHeight="1">
      <c r="A143" s="33"/>
      <c r="B143" s="25"/>
      <c r="C143" s="26"/>
      <c r="D143" s="26"/>
      <c r="E143" s="26"/>
      <c r="F143" s="38" t="s">
        <v>297</v>
      </c>
      <c r="G143" s="39"/>
      <c r="H143" s="40">
        <f t="shared" si="2"/>
        <v>0</v>
      </c>
      <c r="I143" s="41"/>
      <c r="J143" s="41"/>
      <c r="K143" s="755"/>
      <c r="L143" s="755"/>
    </row>
    <row r="144" spans="1:12" ht="12.75" customHeight="1">
      <c r="A144" s="33"/>
      <c r="B144" s="25"/>
      <c r="C144" s="26"/>
      <c r="D144" s="26"/>
      <c r="E144" s="26">
        <v>4239</v>
      </c>
      <c r="F144" s="38" t="s">
        <v>210</v>
      </c>
      <c r="G144" s="39"/>
      <c r="H144" s="40">
        <f t="shared" si="2"/>
        <v>100</v>
      </c>
      <c r="I144" s="41">
        <f>'[4]Hamaynq'!$C$27</f>
        <v>100</v>
      </c>
      <c r="J144" s="41"/>
      <c r="K144" s="755"/>
      <c r="L144" s="755"/>
    </row>
    <row r="145" spans="1:12" ht="12.75" customHeight="1" hidden="1">
      <c r="A145" s="33"/>
      <c r="B145" s="25"/>
      <c r="C145" s="26"/>
      <c r="D145" s="26"/>
      <c r="E145" s="26"/>
      <c r="F145" s="38" t="s">
        <v>298</v>
      </c>
      <c r="G145" s="39"/>
      <c r="H145" s="40">
        <f t="shared" si="2"/>
        <v>0</v>
      </c>
      <c r="I145" s="41"/>
      <c r="J145" s="41"/>
      <c r="K145" s="755"/>
      <c r="L145" s="755"/>
    </row>
    <row r="146" spans="1:12" ht="12.75" customHeight="1" hidden="1">
      <c r="A146" s="33">
        <v>2330</v>
      </c>
      <c r="B146" s="25" t="s">
        <v>354</v>
      </c>
      <c r="C146" s="26">
        <v>3</v>
      </c>
      <c r="D146" s="26">
        <v>0</v>
      </c>
      <c r="E146" s="26"/>
      <c r="F146" s="34" t="s">
        <v>812</v>
      </c>
      <c r="G146" s="35" t="s">
        <v>596</v>
      </c>
      <c r="H146" s="40">
        <f t="shared" si="2"/>
        <v>0</v>
      </c>
      <c r="I146" s="41">
        <f>SUM(I147+I151)</f>
        <v>0</v>
      </c>
      <c r="J146" s="41">
        <f>SUM(J147)</f>
        <v>0</v>
      </c>
      <c r="K146" s="755"/>
      <c r="L146" s="755"/>
    </row>
    <row r="147" spans="1:12" ht="12.75" customHeight="1" hidden="1">
      <c r="A147" s="33">
        <v>2331</v>
      </c>
      <c r="B147" s="25" t="s">
        <v>354</v>
      </c>
      <c r="C147" s="26">
        <v>3</v>
      </c>
      <c r="D147" s="26">
        <v>1</v>
      </c>
      <c r="E147" s="26"/>
      <c r="F147" s="38" t="s">
        <v>597</v>
      </c>
      <c r="G147" s="51" t="s">
        <v>598</v>
      </c>
      <c r="H147" s="40">
        <f t="shared" si="2"/>
        <v>0</v>
      </c>
      <c r="I147" s="41">
        <f>SUM(I149:I150)</f>
        <v>0</v>
      </c>
      <c r="J147" s="41">
        <f>SUM(J149:J150)</f>
        <v>0</v>
      </c>
      <c r="K147" s="755"/>
      <c r="L147" s="755"/>
    </row>
    <row r="148" spans="1:12" ht="12.75" customHeight="1" hidden="1">
      <c r="A148" s="33"/>
      <c r="B148" s="25"/>
      <c r="C148" s="26"/>
      <c r="D148" s="26"/>
      <c r="E148" s="26"/>
      <c r="F148" s="38" t="s">
        <v>297</v>
      </c>
      <c r="G148" s="39"/>
      <c r="H148" s="40">
        <f t="shared" si="2"/>
        <v>0</v>
      </c>
      <c r="I148" s="41"/>
      <c r="J148" s="41"/>
      <c r="K148" s="755"/>
      <c r="L148" s="755"/>
    </row>
    <row r="149" spans="1:12" ht="12.75" customHeight="1" hidden="1">
      <c r="A149" s="33"/>
      <c r="B149" s="25"/>
      <c r="C149" s="26"/>
      <c r="D149" s="26"/>
      <c r="E149" s="26"/>
      <c r="F149" s="38" t="s">
        <v>298</v>
      </c>
      <c r="G149" s="39"/>
      <c r="H149" s="40">
        <f t="shared" si="2"/>
        <v>0</v>
      </c>
      <c r="I149" s="41"/>
      <c r="J149" s="41"/>
      <c r="K149" s="755"/>
      <c r="L149" s="755"/>
    </row>
    <row r="150" spans="1:12" ht="12.75" customHeight="1" hidden="1">
      <c r="A150" s="33"/>
      <c r="B150" s="25"/>
      <c r="C150" s="26"/>
      <c r="D150" s="26"/>
      <c r="E150" s="26"/>
      <c r="F150" s="38" t="s">
        <v>298</v>
      </c>
      <c r="G150" s="39"/>
      <c r="H150" s="40">
        <f t="shared" si="2"/>
        <v>0</v>
      </c>
      <c r="I150" s="41"/>
      <c r="J150" s="41"/>
      <c r="K150" s="755"/>
      <c r="L150" s="755"/>
    </row>
    <row r="151" spans="1:12" ht="12.75" customHeight="1" hidden="1">
      <c r="A151" s="33">
        <v>2332</v>
      </c>
      <c r="B151" s="25" t="s">
        <v>354</v>
      </c>
      <c r="C151" s="26">
        <v>3</v>
      </c>
      <c r="D151" s="26">
        <v>2</v>
      </c>
      <c r="E151" s="26"/>
      <c r="F151" s="38" t="s">
        <v>181</v>
      </c>
      <c r="G151" s="51"/>
      <c r="H151" s="40">
        <f t="shared" si="2"/>
        <v>0</v>
      </c>
      <c r="I151" s="41">
        <f>SUM(I153:I154)</f>
        <v>0</v>
      </c>
      <c r="J151" s="41">
        <f>SUM(J153:J154)</f>
        <v>0</v>
      </c>
      <c r="K151" s="755"/>
      <c r="L151" s="755"/>
    </row>
    <row r="152" spans="1:12" ht="12.75" customHeight="1" hidden="1">
      <c r="A152" s="33"/>
      <c r="B152" s="25"/>
      <c r="C152" s="26"/>
      <c r="D152" s="26"/>
      <c r="E152" s="26"/>
      <c r="F152" s="38" t="s">
        <v>297</v>
      </c>
      <c r="G152" s="39"/>
      <c r="H152" s="40">
        <f t="shared" si="2"/>
        <v>0</v>
      </c>
      <c r="I152" s="41"/>
      <c r="J152" s="41"/>
      <c r="K152" s="755"/>
      <c r="L152" s="755"/>
    </row>
    <row r="153" spans="1:12" ht="12.75" customHeight="1" hidden="1">
      <c r="A153" s="33"/>
      <c r="B153" s="25"/>
      <c r="C153" s="26"/>
      <c r="D153" s="26"/>
      <c r="E153" s="26"/>
      <c r="F153" s="38" t="s">
        <v>298</v>
      </c>
      <c r="G153" s="39"/>
      <c r="H153" s="40">
        <f t="shared" si="2"/>
        <v>0</v>
      </c>
      <c r="I153" s="41"/>
      <c r="J153" s="41"/>
      <c r="K153" s="755"/>
      <c r="L153" s="755"/>
    </row>
    <row r="154" spans="1:12" ht="12.75" customHeight="1" hidden="1">
      <c r="A154" s="33"/>
      <c r="B154" s="25"/>
      <c r="C154" s="26"/>
      <c r="D154" s="26"/>
      <c r="E154" s="26"/>
      <c r="F154" s="38" t="s">
        <v>298</v>
      </c>
      <c r="G154" s="39"/>
      <c r="H154" s="40">
        <f t="shared" si="2"/>
        <v>0</v>
      </c>
      <c r="I154" s="41"/>
      <c r="J154" s="41"/>
      <c r="K154" s="755"/>
      <c r="L154" s="755"/>
    </row>
    <row r="155" spans="1:12" ht="12.75" customHeight="1" hidden="1">
      <c r="A155" s="33">
        <v>2340</v>
      </c>
      <c r="B155" s="25" t="s">
        <v>354</v>
      </c>
      <c r="C155" s="26">
        <v>4</v>
      </c>
      <c r="D155" s="26">
        <v>0</v>
      </c>
      <c r="E155" s="26"/>
      <c r="F155" s="34" t="s">
        <v>813</v>
      </c>
      <c r="G155" s="51"/>
      <c r="H155" s="40">
        <f t="shared" si="2"/>
        <v>0</v>
      </c>
      <c r="I155" s="41">
        <f>SUM(I156)</f>
        <v>0</v>
      </c>
      <c r="J155" s="41">
        <f>SUM(J156)</f>
        <v>0</v>
      </c>
      <c r="K155" s="755"/>
      <c r="L155" s="755"/>
    </row>
    <row r="156" spans="1:12" ht="12.75" customHeight="1" hidden="1">
      <c r="A156" s="33">
        <v>2341</v>
      </c>
      <c r="B156" s="25" t="s">
        <v>354</v>
      </c>
      <c r="C156" s="26">
        <v>4</v>
      </c>
      <c r="D156" s="26">
        <v>1</v>
      </c>
      <c r="E156" s="26"/>
      <c r="F156" s="38" t="s">
        <v>182</v>
      </c>
      <c r="G156" s="51"/>
      <c r="H156" s="40">
        <f t="shared" si="2"/>
        <v>0</v>
      </c>
      <c r="I156" s="41">
        <f>SUM(I158:I159)</f>
        <v>0</v>
      </c>
      <c r="J156" s="41">
        <f>SUM(J158:J159)</f>
        <v>0</v>
      </c>
      <c r="K156" s="755"/>
      <c r="L156" s="755"/>
    </row>
    <row r="157" spans="1:12" ht="12.75" customHeight="1" hidden="1">
      <c r="A157" s="33"/>
      <c r="B157" s="25"/>
      <c r="C157" s="26"/>
      <c r="D157" s="26"/>
      <c r="E157" s="26"/>
      <c r="F157" s="38" t="s">
        <v>297</v>
      </c>
      <c r="G157" s="39"/>
      <c r="H157" s="40">
        <f t="shared" si="2"/>
        <v>0</v>
      </c>
      <c r="I157" s="41"/>
      <c r="J157" s="41"/>
      <c r="K157" s="755"/>
      <c r="L157" s="755"/>
    </row>
    <row r="158" spans="1:12" ht="12.75" customHeight="1" hidden="1">
      <c r="A158" s="33"/>
      <c r="B158" s="25"/>
      <c r="C158" s="26"/>
      <c r="D158" s="26"/>
      <c r="E158" s="26"/>
      <c r="F158" s="38" t="s">
        <v>298</v>
      </c>
      <c r="G158" s="39"/>
      <c r="H158" s="40">
        <f t="shared" si="2"/>
        <v>0</v>
      </c>
      <c r="I158" s="41"/>
      <c r="J158" s="41"/>
      <c r="K158" s="755"/>
      <c r="L158" s="755"/>
    </row>
    <row r="159" spans="1:12" ht="12.75" customHeight="1" hidden="1">
      <c r="A159" s="33"/>
      <c r="B159" s="25"/>
      <c r="C159" s="26"/>
      <c r="D159" s="26"/>
      <c r="E159" s="26"/>
      <c r="F159" s="38" t="s">
        <v>298</v>
      </c>
      <c r="G159" s="39"/>
      <c r="H159" s="40">
        <f aca="true" t="shared" si="3" ref="H159:H217">SUM(I159:J159)</f>
        <v>0</v>
      </c>
      <c r="I159" s="41"/>
      <c r="J159" s="41"/>
      <c r="K159" s="755"/>
      <c r="L159" s="755"/>
    </row>
    <row r="160" spans="1:12" ht="12.75" customHeight="1" hidden="1">
      <c r="A160" s="33">
        <v>2350</v>
      </c>
      <c r="B160" s="25" t="s">
        <v>354</v>
      </c>
      <c r="C160" s="26">
        <v>5</v>
      </c>
      <c r="D160" s="26">
        <v>0</v>
      </c>
      <c r="E160" s="26"/>
      <c r="F160" s="34" t="s">
        <v>814</v>
      </c>
      <c r="G160" s="35" t="s">
        <v>600</v>
      </c>
      <c r="H160" s="40">
        <f t="shared" si="3"/>
        <v>0</v>
      </c>
      <c r="I160" s="41">
        <f>SUM(I161)</f>
        <v>0</v>
      </c>
      <c r="J160" s="41">
        <f>SUM(J161)</f>
        <v>0</v>
      </c>
      <c r="K160" s="755"/>
      <c r="L160" s="755"/>
    </row>
    <row r="161" spans="1:12" ht="12.75" customHeight="1" hidden="1">
      <c r="A161" s="33">
        <v>2351</v>
      </c>
      <c r="B161" s="25" t="s">
        <v>354</v>
      </c>
      <c r="C161" s="26">
        <v>5</v>
      </c>
      <c r="D161" s="26">
        <v>1</v>
      </c>
      <c r="E161" s="26"/>
      <c r="F161" s="38" t="s">
        <v>601</v>
      </c>
      <c r="G161" s="51" t="s">
        <v>600</v>
      </c>
      <c r="H161" s="40">
        <f t="shared" si="3"/>
        <v>0</v>
      </c>
      <c r="I161" s="41">
        <f>SUM(I163:I164)</f>
        <v>0</v>
      </c>
      <c r="J161" s="41">
        <f>SUM(J163:J164)</f>
        <v>0</v>
      </c>
      <c r="K161" s="755"/>
      <c r="L161" s="755"/>
    </row>
    <row r="162" spans="1:12" ht="12.75" customHeight="1" hidden="1">
      <c r="A162" s="33"/>
      <c r="B162" s="25"/>
      <c r="C162" s="26"/>
      <c r="D162" s="26"/>
      <c r="E162" s="26"/>
      <c r="F162" s="38" t="s">
        <v>297</v>
      </c>
      <c r="G162" s="39"/>
      <c r="H162" s="40">
        <f t="shared" si="3"/>
        <v>0</v>
      </c>
      <c r="I162" s="41"/>
      <c r="J162" s="41"/>
      <c r="K162" s="755"/>
      <c r="L162" s="755"/>
    </row>
    <row r="163" spans="1:12" ht="12.75" customHeight="1" hidden="1">
      <c r="A163" s="33"/>
      <c r="B163" s="25"/>
      <c r="C163" s="26"/>
      <c r="D163" s="26"/>
      <c r="E163" s="26"/>
      <c r="F163" s="38" t="s">
        <v>298</v>
      </c>
      <c r="G163" s="39"/>
      <c r="H163" s="40">
        <f t="shared" si="3"/>
        <v>0</v>
      </c>
      <c r="I163" s="41"/>
      <c r="J163" s="41"/>
      <c r="K163" s="755"/>
      <c r="L163" s="755"/>
    </row>
    <row r="164" spans="1:12" ht="12.75" customHeight="1" hidden="1">
      <c r="A164" s="33"/>
      <c r="B164" s="25"/>
      <c r="C164" s="26"/>
      <c r="D164" s="26"/>
      <c r="E164" s="26"/>
      <c r="F164" s="38" t="s">
        <v>298</v>
      </c>
      <c r="G164" s="39"/>
      <c r="H164" s="40">
        <f t="shared" si="3"/>
        <v>0</v>
      </c>
      <c r="I164" s="41"/>
      <c r="J164" s="41"/>
      <c r="K164" s="755"/>
      <c r="L164" s="755"/>
    </row>
    <row r="165" spans="1:12" ht="12.75" customHeight="1" hidden="1">
      <c r="A165" s="33">
        <v>2360</v>
      </c>
      <c r="B165" s="25" t="s">
        <v>354</v>
      </c>
      <c r="C165" s="26">
        <v>6</v>
      </c>
      <c r="D165" s="26">
        <v>0</v>
      </c>
      <c r="E165" s="26"/>
      <c r="F165" s="34" t="s">
        <v>815</v>
      </c>
      <c r="G165" s="35" t="s">
        <v>602</v>
      </c>
      <c r="H165" s="40">
        <f t="shared" si="3"/>
        <v>0</v>
      </c>
      <c r="I165" s="41">
        <f>SUM(I166)</f>
        <v>0</v>
      </c>
      <c r="J165" s="41">
        <f>SUM(J166)</f>
        <v>0</v>
      </c>
      <c r="K165" s="755"/>
      <c r="L165" s="755"/>
    </row>
    <row r="166" spans="1:12" ht="25.5" customHeight="1" hidden="1">
      <c r="A166" s="33">
        <v>2361</v>
      </c>
      <c r="B166" s="25" t="s">
        <v>354</v>
      </c>
      <c r="C166" s="26">
        <v>6</v>
      </c>
      <c r="D166" s="26">
        <v>1</v>
      </c>
      <c r="E166" s="26"/>
      <c r="F166" s="38" t="s">
        <v>271</v>
      </c>
      <c r="G166" s="51" t="s">
        <v>603</v>
      </c>
      <c r="H166" s="40">
        <f t="shared" si="3"/>
        <v>0</v>
      </c>
      <c r="I166" s="41">
        <f>SUM(I168:I169)</f>
        <v>0</v>
      </c>
      <c r="J166" s="41">
        <f>SUM(J168:J169)</f>
        <v>0</v>
      </c>
      <c r="K166" s="755"/>
      <c r="L166" s="755"/>
    </row>
    <row r="167" spans="1:12" ht="36" hidden="1">
      <c r="A167" s="33"/>
      <c r="B167" s="25"/>
      <c r="C167" s="26"/>
      <c r="D167" s="26"/>
      <c r="E167" s="26"/>
      <c r="F167" s="38" t="s">
        <v>297</v>
      </c>
      <c r="G167" s="39"/>
      <c r="H167" s="40">
        <f t="shared" si="3"/>
        <v>0</v>
      </c>
      <c r="I167" s="41"/>
      <c r="J167" s="41"/>
      <c r="K167" s="755"/>
      <c r="L167" s="755"/>
    </row>
    <row r="168" spans="1:12" ht="15.75" hidden="1">
      <c r="A168" s="33"/>
      <c r="B168" s="25"/>
      <c r="C168" s="26"/>
      <c r="D168" s="26"/>
      <c r="E168" s="26"/>
      <c r="F168" s="38" t="s">
        <v>298</v>
      </c>
      <c r="G168" s="39"/>
      <c r="H168" s="40">
        <f t="shared" si="3"/>
        <v>0</v>
      </c>
      <c r="I168" s="41"/>
      <c r="J168" s="41"/>
      <c r="K168" s="755"/>
      <c r="L168" s="755"/>
    </row>
    <row r="169" spans="1:12" ht="15.75" hidden="1">
      <c r="A169" s="33"/>
      <c r="B169" s="25"/>
      <c r="C169" s="26"/>
      <c r="D169" s="26"/>
      <c r="E169" s="26"/>
      <c r="F169" s="38" t="s">
        <v>298</v>
      </c>
      <c r="G169" s="39"/>
      <c r="H169" s="40">
        <f t="shared" si="3"/>
        <v>0</v>
      </c>
      <c r="I169" s="41"/>
      <c r="J169" s="41"/>
      <c r="K169" s="755"/>
      <c r="L169" s="755"/>
    </row>
    <row r="170" spans="1:12" ht="25.5" customHeight="1" hidden="1">
      <c r="A170" s="33">
        <v>2370</v>
      </c>
      <c r="B170" s="25" t="s">
        <v>354</v>
      </c>
      <c r="C170" s="26">
        <v>7</v>
      </c>
      <c r="D170" s="26">
        <v>0</v>
      </c>
      <c r="E170" s="26"/>
      <c r="F170" s="34" t="s">
        <v>816</v>
      </c>
      <c r="G170" s="35" t="s">
        <v>604</v>
      </c>
      <c r="H170" s="40">
        <f t="shared" si="3"/>
        <v>0</v>
      </c>
      <c r="I170" s="41">
        <f>SUM(I171)</f>
        <v>0</v>
      </c>
      <c r="J170" s="41">
        <f>SUM(J171)</f>
        <v>0</v>
      </c>
      <c r="K170" s="755"/>
      <c r="L170" s="755"/>
    </row>
    <row r="171" spans="1:12" ht="23.25" customHeight="1" hidden="1">
      <c r="A171" s="33">
        <v>2371</v>
      </c>
      <c r="B171" s="25" t="s">
        <v>354</v>
      </c>
      <c r="C171" s="26">
        <v>7</v>
      </c>
      <c r="D171" s="26">
        <v>1</v>
      </c>
      <c r="E171" s="26"/>
      <c r="F171" s="38" t="s">
        <v>273</v>
      </c>
      <c r="G171" s="51" t="s">
        <v>605</v>
      </c>
      <c r="H171" s="40">
        <f t="shared" si="3"/>
        <v>0</v>
      </c>
      <c r="I171" s="41">
        <f>SUM(I173:I174)</f>
        <v>0</v>
      </c>
      <c r="J171" s="41">
        <f>SUM(J173:J174)</f>
        <v>0</v>
      </c>
      <c r="K171" s="755"/>
      <c r="L171" s="755"/>
    </row>
    <row r="172" spans="1:12" ht="23.25" customHeight="1" hidden="1">
      <c r="A172" s="33"/>
      <c r="B172" s="25"/>
      <c r="C172" s="26"/>
      <c r="D172" s="26"/>
      <c r="E172" s="26"/>
      <c r="F172" s="38" t="s">
        <v>297</v>
      </c>
      <c r="G172" s="39"/>
      <c r="H172" s="40">
        <f t="shared" si="3"/>
        <v>0</v>
      </c>
      <c r="I172" s="41"/>
      <c r="J172" s="41"/>
      <c r="K172" s="755"/>
      <c r="L172" s="755"/>
    </row>
    <row r="173" spans="1:12" ht="23.25" customHeight="1" hidden="1">
      <c r="A173" s="33"/>
      <c r="B173" s="25"/>
      <c r="C173" s="26"/>
      <c r="D173" s="26"/>
      <c r="E173" s="26"/>
      <c r="F173" s="38" t="s">
        <v>298</v>
      </c>
      <c r="G173" s="39"/>
      <c r="H173" s="40">
        <f t="shared" si="3"/>
        <v>0</v>
      </c>
      <c r="I173" s="41"/>
      <c r="J173" s="41"/>
      <c r="K173" s="755"/>
      <c r="L173" s="755"/>
    </row>
    <row r="174" spans="1:12" ht="23.25" customHeight="1" hidden="1">
      <c r="A174" s="33"/>
      <c r="B174" s="25"/>
      <c r="C174" s="26"/>
      <c r="D174" s="26"/>
      <c r="E174" s="26"/>
      <c r="F174" s="38" t="s">
        <v>298</v>
      </c>
      <c r="G174" s="39"/>
      <c r="H174" s="40">
        <f t="shared" si="3"/>
        <v>0</v>
      </c>
      <c r="I174" s="41"/>
      <c r="J174" s="41"/>
      <c r="K174" s="755"/>
      <c r="L174" s="755"/>
    </row>
    <row r="175" spans="1:12" s="31" customFormat="1" ht="23.25" customHeight="1" hidden="1">
      <c r="A175" s="24">
        <v>2400</v>
      </c>
      <c r="B175" s="25" t="s">
        <v>357</v>
      </c>
      <c r="C175" s="26">
        <v>0</v>
      </c>
      <c r="D175" s="26">
        <v>0</v>
      </c>
      <c r="E175" s="26"/>
      <c r="F175" s="57" t="s">
        <v>1007</v>
      </c>
      <c r="G175" s="55" t="s">
        <v>606</v>
      </c>
      <c r="H175" s="40">
        <f t="shared" si="3"/>
        <v>143169.86800000002</v>
      </c>
      <c r="I175" s="40">
        <f>SUM(I176,I185,I205,I222,I235,I257,I262,I279,I296)</f>
        <v>42830</v>
      </c>
      <c r="J175" s="40">
        <f>SUM(J176,J189,J205,J222,J235,J257,J262,J279,J296)+J185-J189</f>
        <v>100339.868</v>
      </c>
      <c r="K175" s="754"/>
      <c r="L175" s="754"/>
    </row>
    <row r="176" spans="1:12" ht="23.25" customHeight="1" hidden="1">
      <c r="A176" s="33">
        <v>2410</v>
      </c>
      <c r="B176" s="25" t="s">
        <v>357</v>
      </c>
      <c r="C176" s="26">
        <v>1</v>
      </c>
      <c r="D176" s="26">
        <v>0</v>
      </c>
      <c r="E176" s="26"/>
      <c r="F176" s="34" t="s">
        <v>817</v>
      </c>
      <c r="G176" s="35" t="s">
        <v>610</v>
      </c>
      <c r="H176" s="40">
        <f t="shared" si="3"/>
        <v>0</v>
      </c>
      <c r="I176" s="41">
        <f>SUM(I177,I181)</f>
        <v>0</v>
      </c>
      <c r="J176" s="41">
        <f>SUM(J177)</f>
        <v>0</v>
      </c>
      <c r="K176" s="755"/>
      <c r="L176" s="755"/>
    </row>
    <row r="177" spans="1:12" ht="23.25" customHeight="1" hidden="1">
      <c r="A177" s="33">
        <v>2411</v>
      </c>
      <c r="B177" s="25" t="s">
        <v>357</v>
      </c>
      <c r="C177" s="26">
        <v>1</v>
      </c>
      <c r="D177" s="26">
        <v>1</v>
      </c>
      <c r="E177" s="26"/>
      <c r="F177" s="38" t="s">
        <v>611</v>
      </c>
      <c r="G177" s="39" t="s">
        <v>612</v>
      </c>
      <c r="H177" s="40">
        <f t="shared" si="3"/>
        <v>0</v>
      </c>
      <c r="I177" s="41">
        <f>SUM(I179:I180)</f>
        <v>0</v>
      </c>
      <c r="J177" s="41">
        <f>SUM(J179:J180)</f>
        <v>0</v>
      </c>
      <c r="K177" s="755"/>
      <c r="L177" s="755"/>
    </row>
    <row r="178" spans="1:12" ht="23.25" customHeight="1" hidden="1">
      <c r="A178" s="33"/>
      <c r="B178" s="25"/>
      <c r="C178" s="26"/>
      <c r="D178" s="26"/>
      <c r="E178" s="26"/>
      <c r="F178" s="38" t="s">
        <v>297</v>
      </c>
      <c r="G178" s="39"/>
      <c r="H178" s="40">
        <f t="shared" si="3"/>
        <v>0</v>
      </c>
      <c r="I178" s="41"/>
      <c r="J178" s="41"/>
      <c r="K178" s="755"/>
      <c r="L178" s="755"/>
    </row>
    <row r="179" spans="1:12" ht="23.25" customHeight="1" hidden="1">
      <c r="A179" s="33"/>
      <c r="B179" s="25"/>
      <c r="C179" s="26"/>
      <c r="D179" s="26"/>
      <c r="E179" s="26"/>
      <c r="F179" s="38" t="s">
        <v>298</v>
      </c>
      <c r="G179" s="39"/>
      <c r="H179" s="40">
        <f t="shared" si="3"/>
        <v>0</v>
      </c>
      <c r="I179" s="41"/>
      <c r="J179" s="41"/>
      <c r="K179" s="755"/>
      <c r="L179" s="755"/>
    </row>
    <row r="180" spans="1:12" ht="23.25" customHeight="1" hidden="1">
      <c r="A180" s="33"/>
      <c r="B180" s="25"/>
      <c r="C180" s="26"/>
      <c r="D180" s="26"/>
      <c r="E180" s="26"/>
      <c r="F180" s="38" t="s">
        <v>298</v>
      </c>
      <c r="G180" s="39"/>
      <c r="H180" s="40">
        <f t="shared" si="3"/>
        <v>0</v>
      </c>
      <c r="I180" s="41"/>
      <c r="J180" s="41"/>
      <c r="K180" s="755"/>
      <c r="L180" s="755"/>
    </row>
    <row r="181" spans="1:12" ht="23.25" customHeight="1" hidden="1">
      <c r="A181" s="33">
        <v>2412</v>
      </c>
      <c r="B181" s="25" t="s">
        <v>357</v>
      </c>
      <c r="C181" s="26">
        <v>1</v>
      </c>
      <c r="D181" s="26">
        <v>2</v>
      </c>
      <c r="E181" s="26"/>
      <c r="F181" s="38" t="s">
        <v>613</v>
      </c>
      <c r="G181" s="51" t="s">
        <v>614</v>
      </c>
      <c r="H181" s="40">
        <f t="shared" si="3"/>
        <v>0</v>
      </c>
      <c r="I181" s="41">
        <f>SUM(I183:I184)</f>
        <v>0</v>
      </c>
      <c r="J181" s="41">
        <f>SUM(J183:J184)</f>
        <v>0</v>
      </c>
      <c r="K181" s="755"/>
      <c r="L181" s="755"/>
    </row>
    <row r="182" spans="1:12" ht="23.25" customHeight="1" hidden="1">
      <c r="A182" s="33"/>
      <c r="B182" s="25"/>
      <c r="C182" s="26"/>
      <c r="D182" s="26"/>
      <c r="E182" s="26"/>
      <c r="F182" s="38" t="s">
        <v>297</v>
      </c>
      <c r="G182" s="39"/>
      <c r="H182" s="40">
        <f t="shared" si="3"/>
        <v>0</v>
      </c>
      <c r="I182" s="41"/>
      <c r="J182" s="41"/>
      <c r="K182" s="755"/>
      <c r="L182" s="755"/>
    </row>
    <row r="183" spans="1:12" ht="23.25" customHeight="1" hidden="1">
      <c r="A183" s="33"/>
      <c r="B183" s="25"/>
      <c r="C183" s="26"/>
      <c r="D183" s="26"/>
      <c r="E183" s="26"/>
      <c r="F183" s="38" t="s">
        <v>298</v>
      </c>
      <c r="G183" s="39"/>
      <c r="H183" s="40">
        <f t="shared" si="3"/>
        <v>0</v>
      </c>
      <c r="I183" s="41"/>
      <c r="J183" s="41"/>
      <c r="K183" s="755"/>
      <c r="L183" s="755"/>
    </row>
    <row r="184" spans="1:12" ht="23.25" customHeight="1" hidden="1">
      <c r="A184" s="33"/>
      <c r="B184" s="25"/>
      <c r="C184" s="26"/>
      <c r="D184" s="26"/>
      <c r="E184" s="26"/>
      <c r="F184" s="38" t="s">
        <v>298</v>
      </c>
      <c r="G184" s="39"/>
      <c r="H184" s="40">
        <f t="shared" si="3"/>
        <v>0</v>
      </c>
      <c r="I184" s="41"/>
      <c r="J184" s="41"/>
      <c r="K184" s="755"/>
      <c r="L184" s="755"/>
    </row>
    <row r="185" spans="1:12" ht="23.25" customHeight="1" hidden="1">
      <c r="A185" s="33">
        <v>2420</v>
      </c>
      <c r="B185" s="25" t="s">
        <v>357</v>
      </c>
      <c r="C185" s="26">
        <v>2</v>
      </c>
      <c r="D185" s="26">
        <v>0</v>
      </c>
      <c r="E185" s="26"/>
      <c r="F185" s="34" t="s">
        <v>818</v>
      </c>
      <c r="G185" s="35" t="s">
        <v>616</v>
      </c>
      <c r="H185" s="40">
        <f t="shared" si="3"/>
        <v>0</v>
      </c>
      <c r="I185" s="41">
        <f>I186</f>
        <v>0</v>
      </c>
      <c r="J185" s="41">
        <f>SUM(J186)</f>
        <v>0</v>
      </c>
      <c r="K185" s="755"/>
      <c r="L185" s="755"/>
    </row>
    <row r="186" spans="1:12" ht="23.25" customHeight="1" hidden="1">
      <c r="A186" s="33">
        <v>2421</v>
      </c>
      <c r="B186" s="25" t="s">
        <v>357</v>
      </c>
      <c r="C186" s="26">
        <v>2</v>
      </c>
      <c r="D186" s="26">
        <v>1</v>
      </c>
      <c r="E186" s="26"/>
      <c r="F186" s="38" t="s">
        <v>617</v>
      </c>
      <c r="G186" s="51" t="s">
        <v>618</v>
      </c>
      <c r="H186" s="40">
        <f t="shared" si="3"/>
        <v>0</v>
      </c>
      <c r="I186" s="41">
        <f>I189</f>
        <v>0</v>
      </c>
      <c r="J186" s="41">
        <f>J190</f>
        <v>0</v>
      </c>
      <c r="K186" s="755"/>
      <c r="L186" s="755"/>
    </row>
    <row r="187" spans="1:12" ht="23.25" customHeight="1" hidden="1">
      <c r="A187" s="33"/>
      <c r="B187" s="25"/>
      <c r="C187" s="26"/>
      <c r="D187" s="26"/>
      <c r="E187" s="26"/>
      <c r="F187" s="38" t="s">
        <v>297</v>
      </c>
      <c r="G187" s="39"/>
      <c r="H187" s="40"/>
      <c r="I187" s="41"/>
      <c r="J187" s="41"/>
      <c r="K187" s="755"/>
      <c r="L187" s="755"/>
    </row>
    <row r="188" spans="1:12" ht="23.25" customHeight="1" hidden="1">
      <c r="A188" s="33"/>
      <c r="B188" s="25"/>
      <c r="C188" s="26"/>
      <c r="D188" s="26"/>
      <c r="E188" s="33"/>
      <c r="F188" s="42" t="s">
        <v>819</v>
      </c>
      <c r="G188" s="39"/>
      <c r="H188" s="40">
        <f t="shared" si="3"/>
        <v>0</v>
      </c>
      <c r="I188" s="41"/>
      <c r="J188" s="41"/>
      <c r="K188" s="755"/>
      <c r="L188" s="755"/>
    </row>
    <row r="189" spans="1:12" ht="23.25" customHeight="1" hidden="1">
      <c r="A189" s="33"/>
      <c r="B189" s="25"/>
      <c r="C189" s="26"/>
      <c r="D189" s="26"/>
      <c r="E189" s="33">
        <v>4657</v>
      </c>
      <c r="F189" s="42" t="s">
        <v>999</v>
      </c>
      <c r="G189" s="39"/>
      <c r="H189" s="40">
        <f>SUM(I189:J189)</f>
        <v>0</v>
      </c>
      <c r="I189" s="41"/>
      <c r="J189" s="41"/>
      <c r="K189" s="755"/>
      <c r="L189" s="755"/>
    </row>
    <row r="190" spans="1:12" ht="23.25" customHeight="1" hidden="1">
      <c r="A190" s="33"/>
      <c r="B190" s="25"/>
      <c r="C190" s="26"/>
      <c r="D190" s="26"/>
      <c r="E190" s="33">
        <v>5121</v>
      </c>
      <c r="F190" s="42" t="s">
        <v>924</v>
      </c>
      <c r="G190" s="39"/>
      <c r="H190" s="40">
        <f>SUM(I190:J190)</f>
        <v>0</v>
      </c>
      <c r="I190" s="41"/>
      <c r="J190" s="41"/>
      <c r="K190" s="755"/>
      <c r="L190" s="755"/>
    </row>
    <row r="191" spans="1:12" ht="23.25" customHeight="1" hidden="1">
      <c r="A191" s="33"/>
      <c r="B191" s="25"/>
      <c r="C191" s="26"/>
      <c r="D191" s="26"/>
      <c r="E191" s="33">
        <v>5121</v>
      </c>
      <c r="F191" s="42" t="s">
        <v>929</v>
      </c>
      <c r="G191" s="39"/>
      <c r="H191" s="40">
        <f>SUM(I191:J191)</f>
        <v>0</v>
      </c>
      <c r="I191" s="41"/>
      <c r="J191" s="41"/>
      <c r="K191" s="755"/>
      <c r="L191" s="755"/>
    </row>
    <row r="192" spans="1:12" ht="23.25" customHeight="1" hidden="1">
      <c r="A192" s="33"/>
      <c r="B192" s="25"/>
      <c r="C192" s="26"/>
      <c r="D192" s="26"/>
      <c r="E192" s="33">
        <v>5133</v>
      </c>
      <c r="F192" s="42" t="s">
        <v>925</v>
      </c>
      <c r="G192" s="39"/>
      <c r="H192" s="40">
        <f t="shared" si="3"/>
        <v>0</v>
      </c>
      <c r="I192" s="41"/>
      <c r="J192" s="41"/>
      <c r="K192" s="755"/>
      <c r="L192" s="755"/>
    </row>
    <row r="193" spans="1:12" ht="23.25" customHeight="1" hidden="1">
      <c r="A193" s="33">
        <v>2422</v>
      </c>
      <c r="B193" s="25" t="s">
        <v>357</v>
      </c>
      <c r="C193" s="26">
        <v>2</v>
      </c>
      <c r="D193" s="26">
        <v>2</v>
      </c>
      <c r="E193" s="26"/>
      <c r="F193" s="38" t="s">
        <v>619</v>
      </c>
      <c r="G193" s="51" t="s">
        <v>620</v>
      </c>
      <c r="H193" s="40">
        <f t="shared" si="3"/>
        <v>0</v>
      </c>
      <c r="I193" s="41">
        <f>SUM(I195:I196)</f>
        <v>0</v>
      </c>
      <c r="J193" s="41">
        <f>SUM(J195:J196)</f>
        <v>0</v>
      </c>
      <c r="K193" s="755"/>
      <c r="L193" s="755"/>
    </row>
    <row r="194" spans="1:12" ht="23.25" customHeight="1" hidden="1">
      <c r="A194" s="33"/>
      <c r="B194" s="25"/>
      <c r="C194" s="26"/>
      <c r="D194" s="26"/>
      <c r="E194" s="26"/>
      <c r="F194" s="38" t="s">
        <v>297</v>
      </c>
      <c r="G194" s="39"/>
      <c r="H194" s="40">
        <f t="shared" si="3"/>
        <v>0</v>
      </c>
      <c r="I194" s="41"/>
      <c r="J194" s="41"/>
      <c r="K194" s="755"/>
      <c r="L194" s="755"/>
    </row>
    <row r="195" spans="1:12" ht="23.25" customHeight="1" hidden="1">
      <c r="A195" s="33"/>
      <c r="B195" s="25"/>
      <c r="C195" s="26"/>
      <c r="D195" s="26"/>
      <c r="E195" s="26"/>
      <c r="F195" s="38" t="s">
        <v>298</v>
      </c>
      <c r="G195" s="39"/>
      <c r="H195" s="40">
        <f t="shared" si="3"/>
        <v>0</v>
      </c>
      <c r="I195" s="41"/>
      <c r="J195" s="41"/>
      <c r="K195" s="755"/>
      <c r="L195" s="755"/>
    </row>
    <row r="196" spans="1:12" ht="23.25" customHeight="1" hidden="1">
      <c r="A196" s="33"/>
      <c r="B196" s="25"/>
      <c r="C196" s="26"/>
      <c r="D196" s="26"/>
      <c r="E196" s="26"/>
      <c r="F196" s="38" t="s">
        <v>298</v>
      </c>
      <c r="G196" s="39"/>
      <c r="H196" s="40">
        <f t="shared" si="3"/>
        <v>0</v>
      </c>
      <c r="I196" s="41"/>
      <c r="J196" s="41"/>
      <c r="K196" s="755"/>
      <c r="L196" s="755"/>
    </row>
    <row r="197" spans="1:12" ht="23.25" customHeight="1" hidden="1">
      <c r="A197" s="33">
        <v>2423</v>
      </c>
      <c r="B197" s="25" t="s">
        <v>357</v>
      </c>
      <c r="C197" s="26">
        <v>2</v>
      </c>
      <c r="D197" s="26">
        <v>3</v>
      </c>
      <c r="E197" s="26"/>
      <c r="F197" s="38" t="s">
        <v>621</v>
      </c>
      <c r="G197" s="51" t="s">
        <v>622</v>
      </c>
      <c r="H197" s="40">
        <f t="shared" si="3"/>
        <v>0</v>
      </c>
      <c r="I197" s="41">
        <f>SUM(I199:I200)</f>
        <v>0</v>
      </c>
      <c r="J197" s="41">
        <f>SUM(J199:J200)</f>
        <v>0</v>
      </c>
      <c r="K197" s="755"/>
      <c r="L197" s="755"/>
    </row>
    <row r="198" spans="1:12" ht="23.25" customHeight="1" hidden="1">
      <c r="A198" s="33"/>
      <c r="B198" s="25"/>
      <c r="C198" s="26"/>
      <c r="D198" s="26"/>
      <c r="E198" s="26"/>
      <c r="F198" s="38" t="s">
        <v>297</v>
      </c>
      <c r="G198" s="39"/>
      <c r="H198" s="40">
        <f t="shared" si="3"/>
        <v>0</v>
      </c>
      <c r="I198" s="41"/>
      <c r="J198" s="41"/>
      <c r="K198" s="755"/>
      <c r="L198" s="755"/>
    </row>
    <row r="199" spans="1:12" ht="23.25" customHeight="1" hidden="1">
      <c r="A199" s="33"/>
      <c r="B199" s="25"/>
      <c r="C199" s="26"/>
      <c r="D199" s="26"/>
      <c r="E199" s="26"/>
      <c r="F199" s="38" t="s">
        <v>298</v>
      </c>
      <c r="G199" s="39"/>
      <c r="H199" s="40">
        <f t="shared" si="3"/>
        <v>0</v>
      </c>
      <c r="I199" s="41"/>
      <c r="J199" s="41"/>
      <c r="K199" s="755"/>
      <c r="L199" s="755"/>
    </row>
    <row r="200" spans="1:12" ht="23.25" customHeight="1" hidden="1">
      <c r="A200" s="33"/>
      <c r="B200" s="25"/>
      <c r="C200" s="26"/>
      <c r="D200" s="26"/>
      <c r="E200" s="26"/>
      <c r="F200" s="38" t="s">
        <v>298</v>
      </c>
      <c r="G200" s="39"/>
      <c r="H200" s="40">
        <f t="shared" si="3"/>
        <v>0</v>
      </c>
      <c r="I200" s="41"/>
      <c r="J200" s="41"/>
      <c r="K200" s="755"/>
      <c r="L200" s="755"/>
    </row>
    <row r="201" spans="1:12" ht="23.25" customHeight="1" hidden="1">
      <c r="A201" s="33">
        <v>2424</v>
      </c>
      <c r="B201" s="25" t="s">
        <v>357</v>
      </c>
      <c r="C201" s="26">
        <v>2</v>
      </c>
      <c r="D201" s="26">
        <v>4</v>
      </c>
      <c r="E201" s="26"/>
      <c r="F201" s="38" t="s">
        <v>358</v>
      </c>
      <c r="G201" s="51"/>
      <c r="H201" s="40">
        <f t="shared" si="3"/>
        <v>0</v>
      </c>
      <c r="I201" s="41">
        <f>SUM(I203:I204)</f>
        <v>0</v>
      </c>
      <c r="J201" s="41">
        <f>SUM(J203:J204)</f>
        <v>0</v>
      </c>
      <c r="K201" s="755"/>
      <c r="L201" s="755"/>
    </row>
    <row r="202" spans="1:12" ht="23.25" customHeight="1" hidden="1">
      <c r="A202" s="33"/>
      <c r="B202" s="25"/>
      <c r="C202" s="26"/>
      <c r="D202" s="26"/>
      <c r="E202" s="26"/>
      <c r="F202" s="38" t="s">
        <v>297</v>
      </c>
      <c r="G202" s="39"/>
      <c r="H202" s="40">
        <f t="shared" si="3"/>
        <v>0</v>
      </c>
      <c r="I202" s="41"/>
      <c r="J202" s="41"/>
      <c r="K202" s="755"/>
      <c r="L202" s="755"/>
    </row>
    <row r="203" spans="1:12" ht="23.25" customHeight="1" hidden="1">
      <c r="A203" s="33"/>
      <c r="B203" s="25"/>
      <c r="C203" s="26"/>
      <c r="D203" s="26"/>
      <c r="E203" s="26"/>
      <c r="F203" s="38" t="s">
        <v>298</v>
      </c>
      <c r="G203" s="39"/>
      <c r="H203" s="40">
        <f t="shared" si="3"/>
        <v>0</v>
      </c>
      <c r="I203" s="41"/>
      <c r="J203" s="41"/>
      <c r="K203" s="755"/>
      <c r="L203" s="755"/>
    </row>
    <row r="204" spans="1:12" ht="23.25" customHeight="1" hidden="1">
      <c r="A204" s="33"/>
      <c r="B204" s="25"/>
      <c r="C204" s="26"/>
      <c r="D204" s="26"/>
      <c r="E204" s="26"/>
      <c r="F204" s="38" t="s">
        <v>298</v>
      </c>
      <c r="G204" s="39"/>
      <c r="H204" s="40">
        <f t="shared" si="3"/>
        <v>0</v>
      </c>
      <c r="I204" s="41"/>
      <c r="J204" s="41"/>
      <c r="K204" s="755"/>
      <c r="L204" s="755"/>
    </row>
    <row r="205" spans="1:12" ht="23.25" customHeight="1" hidden="1">
      <c r="A205" s="33">
        <v>2430</v>
      </c>
      <c r="B205" s="25" t="s">
        <v>357</v>
      </c>
      <c r="C205" s="26">
        <v>3</v>
      </c>
      <c r="D205" s="26">
        <v>0</v>
      </c>
      <c r="E205" s="26"/>
      <c r="F205" s="34" t="s">
        <v>820</v>
      </c>
      <c r="G205" s="35" t="s">
        <v>624</v>
      </c>
      <c r="H205" s="40">
        <f t="shared" si="3"/>
        <v>0</v>
      </c>
      <c r="I205" s="41">
        <f>SUM(I206,I210,I214,I218)</f>
        <v>0</v>
      </c>
      <c r="J205" s="41">
        <f>SUM(J206,J210,J214,J218)</f>
        <v>0</v>
      </c>
      <c r="K205" s="755"/>
      <c r="L205" s="755"/>
    </row>
    <row r="206" spans="1:12" ht="23.25" customHeight="1" hidden="1">
      <c r="A206" s="33">
        <v>2431</v>
      </c>
      <c r="B206" s="25" t="s">
        <v>357</v>
      </c>
      <c r="C206" s="26">
        <v>3</v>
      </c>
      <c r="D206" s="26">
        <v>1</v>
      </c>
      <c r="E206" s="26"/>
      <c r="F206" s="38" t="s">
        <v>625</v>
      </c>
      <c r="G206" s="51" t="s">
        <v>626</v>
      </c>
      <c r="H206" s="40">
        <f t="shared" si="3"/>
        <v>0</v>
      </c>
      <c r="I206" s="41">
        <f>SUM(I208:I209)</f>
        <v>0</v>
      </c>
      <c r="J206" s="41">
        <f>SUM(J208:J209)</f>
        <v>0</v>
      </c>
      <c r="K206" s="755"/>
      <c r="L206" s="755"/>
    </row>
    <row r="207" spans="1:12" ht="23.25" customHeight="1" hidden="1">
      <c r="A207" s="33"/>
      <c r="B207" s="25"/>
      <c r="C207" s="26"/>
      <c r="D207" s="26"/>
      <c r="E207" s="26"/>
      <c r="F207" s="38" t="s">
        <v>297</v>
      </c>
      <c r="G207" s="39"/>
      <c r="H207" s="40">
        <f t="shared" si="3"/>
        <v>0</v>
      </c>
      <c r="I207" s="41"/>
      <c r="J207" s="41"/>
      <c r="K207" s="755"/>
      <c r="L207" s="755"/>
    </row>
    <row r="208" spans="1:12" ht="23.25" customHeight="1" hidden="1">
      <c r="A208" s="33"/>
      <c r="B208" s="25"/>
      <c r="C208" s="26"/>
      <c r="D208" s="26"/>
      <c r="E208" s="26"/>
      <c r="F208" s="38" t="s">
        <v>298</v>
      </c>
      <c r="G208" s="39"/>
      <c r="H208" s="40">
        <f t="shared" si="3"/>
        <v>0</v>
      </c>
      <c r="I208" s="41"/>
      <c r="J208" s="41"/>
      <c r="K208" s="755"/>
      <c r="L208" s="755"/>
    </row>
    <row r="209" spans="1:12" ht="23.25" customHeight="1" hidden="1">
      <c r="A209" s="33"/>
      <c r="B209" s="25"/>
      <c r="C209" s="26"/>
      <c r="D209" s="26"/>
      <c r="E209" s="26"/>
      <c r="F209" s="38" t="s">
        <v>298</v>
      </c>
      <c r="G209" s="39"/>
      <c r="H209" s="40">
        <f t="shared" si="3"/>
        <v>0</v>
      </c>
      <c r="I209" s="41"/>
      <c r="J209" s="41"/>
      <c r="K209" s="755"/>
      <c r="L209" s="755"/>
    </row>
    <row r="210" spans="1:12" ht="23.25" customHeight="1" hidden="1">
      <c r="A210" s="33">
        <v>2432</v>
      </c>
      <c r="B210" s="25" t="s">
        <v>357</v>
      </c>
      <c r="C210" s="26">
        <v>3</v>
      </c>
      <c r="D210" s="26">
        <v>2</v>
      </c>
      <c r="E210" s="26"/>
      <c r="F210" s="38" t="s">
        <v>627</v>
      </c>
      <c r="G210" s="51" t="s">
        <v>628</v>
      </c>
      <c r="H210" s="40">
        <f t="shared" si="3"/>
        <v>0</v>
      </c>
      <c r="I210" s="41">
        <f>SUM(I212:I213)</f>
        <v>0</v>
      </c>
      <c r="J210" s="41">
        <f>SUM(J212:J213)</f>
        <v>0</v>
      </c>
      <c r="K210" s="755"/>
      <c r="L210" s="755"/>
    </row>
    <row r="211" spans="1:12" ht="23.25" customHeight="1" hidden="1">
      <c r="A211" s="33"/>
      <c r="B211" s="25"/>
      <c r="C211" s="26"/>
      <c r="D211" s="26"/>
      <c r="E211" s="26"/>
      <c r="F211" s="38" t="s">
        <v>297</v>
      </c>
      <c r="G211" s="39"/>
      <c r="H211" s="40">
        <f t="shared" si="3"/>
        <v>0</v>
      </c>
      <c r="I211" s="41"/>
      <c r="J211" s="41"/>
      <c r="K211" s="755"/>
      <c r="L211" s="755"/>
    </row>
    <row r="212" spans="1:12" ht="23.25" customHeight="1" hidden="1">
      <c r="A212" s="33"/>
      <c r="B212" s="25"/>
      <c r="C212" s="26"/>
      <c r="D212" s="26"/>
      <c r="E212" s="26"/>
      <c r="F212" s="38" t="s">
        <v>298</v>
      </c>
      <c r="G212" s="39"/>
      <c r="H212" s="40">
        <f t="shared" si="3"/>
        <v>0</v>
      </c>
      <c r="I212" s="41"/>
      <c r="J212" s="41"/>
      <c r="K212" s="755"/>
      <c r="L212" s="755"/>
    </row>
    <row r="213" spans="1:12" ht="23.25" customHeight="1" hidden="1">
      <c r="A213" s="33"/>
      <c r="B213" s="25"/>
      <c r="C213" s="26"/>
      <c r="D213" s="26"/>
      <c r="E213" s="26"/>
      <c r="F213" s="38" t="s">
        <v>298</v>
      </c>
      <c r="G213" s="39"/>
      <c r="H213" s="40">
        <f t="shared" si="3"/>
        <v>0</v>
      </c>
      <c r="I213" s="41"/>
      <c r="J213" s="41"/>
      <c r="K213" s="755"/>
      <c r="L213" s="755"/>
    </row>
    <row r="214" spans="1:12" ht="23.25" customHeight="1" hidden="1">
      <c r="A214" s="33">
        <v>2433</v>
      </c>
      <c r="B214" s="25" t="s">
        <v>357</v>
      </c>
      <c r="C214" s="26">
        <v>3</v>
      </c>
      <c r="D214" s="26">
        <v>3</v>
      </c>
      <c r="E214" s="26"/>
      <c r="F214" s="38" t="s">
        <v>629</v>
      </c>
      <c r="G214" s="51" t="s">
        <v>630</v>
      </c>
      <c r="H214" s="40">
        <f t="shared" si="3"/>
        <v>0</v>
      </c>
      <c r="I214" s="41">
        <f>SUM(I216:I217)</f>
        <v>0</v>
      </c>
      <c r="J214" s="41">
        <f>SUM(J216:J217)</f>
        <v>0</v>
      </c>
      <c r="K214" s="755"/>
      <c r="L214" s="755"/>
    </row>
    <row r="215" spans="1:12" ht="23.25" customHeight="1" hidden="1">
      <c r="A215" s="33"/>
      <c r="B215" s="25"/>
      <c r="C215" s="26"/>
      <c r="D215" s="26"/>
      <c r="E215" s="26"/>
      <c r="F215" s="38" t="s">
        <v>297</v>
      </c>
      <c r="G215" s="39"/>
      <c r="H215" s="40">
        <f t="shared" si="3"/>
        <v>0</v>
      </c>
      <c r="I215" s="41"/>
      <c r="J215" s="41"/>
      <c r="K215" s="755"/>
      <c r="L215" s="755"/>
    </row>
    <row r="216" spans="1:12" ht="23.25" customHeight="1" hidden="1">
      <c r="A216" s="33"/>
      <c r="B216" s="25"/>
      <c r="C216" s="26"/>
      <c r="D216" s="26"/>
      <c r="E216" s="26"/>
      <c r="F216" s="38" t="s">
        <v>298</v>
      </c>
      <c r="G216" s="39"/>
      <c r="H216" s="40">
        <f t="shared" si="3"/>
        <v>0</v>
      </c>
      <c r="I216" s="41"/>
      <c r="J216" s="41"/>
      <c r="K216" s="755"/>
      <c r="L216" s="755"/>
    </row>
    <row r="217" spans="1:12" ht="23.25" customHeight="1" hidden="1">
      <c r="A217" s="33"/>
      <c r="B217" s="25"/>
      <c r="C217" s="26"/>
      <c r="D217" s="26"/>
      <c r="E217" s="26"/>
      <c r="F217" s="38" t="s">
        <v>298</v>
      </c>
      <c r="G217" s="39"/>
      <c r="H217" s="40">
        <f t="shared" si="3"/>
        <v>0</v>
      </c>
      <c r="I217" s="41"/>
      <c r="J217" s="41"/>
      <c r="K217" s="755"/>
      <c r="L217" s="755"/>
    </row>
    <row r="218" spans="1:12" ht="23.25" customHeight="1" hidden="1">
      <c r="A218" s="33">
        <v>2435</v>
      </c>
      <c r="B218" s="25"/>
      <c r="C218" s="26"/>
      <c r="D218" s="26"/>
      <c r="E218" s="26"/>
      <c r="F218" s="38" t="s">
        <v>633</v>
      </c>
      <c r="G218" s="35"/>
      <c r="H218" s="40"/>
      <c r="I218" s="41">
        <f>SUM(I220:I221)</f>
        <v>0</v>
      </c>
      <c r="J218" s="41">
        <f>SUM(J220:J221)</f>
        <v>0</v>
      </c>
      <c r="K218" s="755"/>
      <c r="L218" s="755"/>
    </row>
    <row r="219" spans="1:12" ht="23.25" customHeight="1" hidden="1">
      <c r="A219" s="33"/>
      <c r="B219" s="25"/>
      <c r="C219" s="26"/>
      <c r="D219" s="26"/>
      <c r="E219" s="26"/>
      <c r="F219" s="38" t="s">
        <v>297</v>
      </c>
      <c r="G219" s="35"/>
      <c r="H219" s="40"/>
      <c r="I219" s="41"/>
      <c r="J219" s="41"/>
      <c r="K219" s="755"/>
      <c r="L219" s="755"/>
    </row>
    <row r="220" spans="1:12" ht="23.25" customHeight="1" hidden="1">
      <c r="A220" s="33"/>
      <c r="B220" s="25"/>
      <c r="C220" s="26"/>
      <c r="D220" s="26"/>
      <c r="E220" s="33">
        <v>5112</v>
      </c>
      <c r="F220" s="38" t="s">
        <v>284</v>
      </c>
      <c r="G220" s="35"/>
      <c r="H220" s="40"/>
      <c r="I220" s="41"/>
      <c r="J220" s="41"/>
      <c r="K220" s="755"/>
      <c r="L220" s="755"/>
    </row>
    <row r="221" spans="1:12" ht="23.25" customHeight="1" hidden="1">
      <c r="A221" s="33"/>
      <c r="B221" s="25"/>
      <c r="C221" s="26"/>
      <c r="D221" s="26"/>
      <c r="E221" s="33">
        <v>5134</v>
      </c>
      <c r="F221" s="58" t="s">
        <v>279</v>
      </c>
      <c r="G221" s="39"/>
      <c r="H221" s="40">
        <f>SUM(I221:J221)</f>
        <v>0</v>
      </c>
      <c r="I221" s="41"/>
      <c r="J221" s="41"/>
      <c r="K221" s="755"/>
      <c r="L221" s="755"/>
    </row>
    <row r="222" spans="1:12" ht="23.25" customHeight="1" hidden="1">
      <c r="A222" s="33">
        <v>2440</v>
      </c>
      <c r="B222" s="25" t="s">
        <v>357</v>
      </c>
      <c r="C222" s="26">
        <v>4</v>
      </c>
      <c r="D222" s="26">
        <v>0</v>
      </c>
      <c r="E222" s="26"/>
      <c r="F222" s="34" t="s">
        <v>821</v>
      </c>
      <c r="G222" s="35" t="s">
        <v>638</v>
      </c>
      <c r="H222" s="40">
        <f aca="true" t="shared" si="4" ref="H222:H287">SUM(I222:J222)</f>
        <v>0</v>
      </c>
      <c r="I222" s="41">
        <f>SUM(I223,I227,I231)</f>
        <v>0</v>
      </c>
      <c r="J222" s="41">
        <f>SUM(J223)</f>
        <v>0</v>
      </c>
      <c r="K222" s="755"/>
      <c r="L222" s="755"/>
    </row>
    <row r="223" spans="1:12" ht="23.25" customHeight="1" hidden="1">
      <c r="A223" s="33">
        <v>2441</v>
      </c>
      <c r="B223" s="25" t="s">
        <v>357</v>
      </c>
      <c r="C223" s="26">
        <v>4</v>
      </c>
      <c r="D223" s="26">
        <v>1</v>
      </c>
      <c r="E223" s="26"/>
      <c r="F223" s="38" t="s">
        <v>639</v>
      </c>
      <c r="G223" s="51" t="s">
        <v>640</v>
      </c>
      <c r="H223" s="40">
        <f t="shared" si="4"/>
        <v>0</v>
      </c>
      <c r="I223" s="41">
        <f>SUM(I225:I226)</f>
        <v>0</v>
      </c>
      <c r="J223" s="41">
        <f>SUM(J225:J226)</f>
        <v>0</v>
      </c>
      <c r="K223" s="755"/>
      <c r="L223" s="755"/>
    </row>
    <row r="224" spans="1:12" ht="23.25" customHeight="1" hidden="1">
      <c r="A224" s="33"/>
      <c r="B224" s="25"/>
      <c r="C224" s="26"/>
      <c r="D224" s="26"/>
      <c r="E224" s="26"/>
      <c r="F224" s="38" t="s">
        <v>297</v>
      </c>
      <c r="G224" s="39"/>
      <c r="H224" s="40">
        <f t="shared" si="4"/>
        <v>0</v>
      </c>
      <c r="I224" s="41"/>
      <c r="J224" s="41"/>
      <c r="K224" s="755"/>
      <c r="L224" s="755"/>
    </row>
    <row r="225" spans="1:12" ht="23.25" customHeight="1" hidden="1">
      <c r="A225" s="33"/>
      <c r="B225" s="25"/>
      <c r="C225" s="26"/>
      <c r="D225" s="26"/>
      <c r="E225" s="26"/>
      <c r="F225" s="38" t="s">
        <v>298</v>
      </c>
      <c r="G225" s="39"/>
      <c r="H225" s="40">
        <f t="shared" si="4"/>
        <v>0</v>
      </c>
      <c r="I225" s="41"/>
      <c r="J225" s="41"/>
      <c r="K225" s="755"/>
      <c r="L225" s="755"/>
    </row>
    <row r="226" spans="1:12" ht="23.25" customHeight="1" hidden="1">
      <c r="A226" s="33"/>
      <c r="B226" s="25"/>
      <c r="C226" s="26"/>
      <c r="D226" s="26"/>
      <c r="E226" s="26"/>
      <c r="F226" s="38" t="s">
        <v>298</v>
      </c>
      <c r="G226" s="39"/>
      <c r="H226" s="40">
        <f t="shared" si="4"/>
        <v>0</v>
      </c>
      <c r="I226" s="41"/>
      <c r="J226" s="41"/>
      <c r="K226" s="755"/>
      <c r="L226" s="755"/>
    </row>
    <row r="227" spans="1:12" ht="23.25" customHeight="1" hidden="1">
      <c r="A227" s="33">
        <v>2442</v>
      </c>
      <c r="B227" s="25" t="s">
        <v>357</v>
      </c>
      <c r="C227" s="26">
        <v>4</v>
      </c>
      <c r="D227" s="26">
        <v>2</v>
      </c>
      <c r="E227" s="26"/>
      <c r="F227" s="38" t="s">
        <v>641</v>
      </c>
      <c r="G227" s="51" t="s">
        <v>642</v>
      </c>
      <c r="H227" s="40">
        <f t="shared" si="4"/>
        <v>0</v>
      </c>
      <c r="I227" s="41">
        <f>SUM(I229:I230)</f>
        <v>0</v>
      </c>
      <c r="J227" s="41">
        <f>SUM(J229:J230)</f>
        <v>0</v>
      </c>
      <c r="K227" s="755"/>
      <c r="L227" s="755"/>
    </row>
    <row r="228" spans="1:12" ht="23.25" customHeight="1" hidden="1">
      <c r="A228" s="33"/>
      <c r="B228" s="25"/>
      <c r="C228" s="26"/>
      <c r="D228" s="26"/>
      <c r="E228" s="26"/>
      <c r="F228" s="38" t="s">
        <v>297</v>
      </c>
      <c r="G228" s="39"/>
      <c r="H228" s="40">
        <f t="shared" si="4"/>
        <v>0</v>
      </c>
      <c r="I228" s="41"/>
      <c r="J228" s="41"/>
      <c r="K228" s="755"/>
      <c r="L228" s="755"/>
    </row>
    <row r="229" spans="1:12" ht="23.25" customHeight="1" hidden="1">
      <c r="A229" s="33"/>
      <c r="B229" s="25"/>
      <c r="C229" s="26"/>
      <c r="D229" s="26"/>
      <c r="E229" s="26"/>
      <c r="F229" s="38" t="s">
        <v>298</v>
      </c>
      <c r="G229" s="39"/>
      <c r="H229" s="40">
        <f t="shared" si="4"/>
        <v>0</v>
      </c>
      <c r="I229" s="41"/>
      <c r="J229" s="41"/>
      <c r="K229" s="755"/>
      <c r="L229" s="755"/>
    </row>
    <row r="230" spans="1:12" ht="23.25" customHeight="1" hidden="1">
      <c r="A230" s="33"/>
      <c r="B230" s="25"/>
      <c r="C230" s="26"/>
      <c r="D230" s="26"/>
      <c r="E230" s="26"/>
      <c r="F230" s="38" t="s">
        <v>298</v>
      </c>
      <c r="G230" s="39"/>
      <c r="H230" s="40">
        <f t="shared" si="4"/>
        <v>0</v>
      </c>
      <c r="I230" s="41"/>
      <c r="J230" s="41"/>
      <c r="K230" s="755"/>
      <c r="L230" s="755"/>
    </row>
    <row r="231" spans="1:12" ht="23.25" customHeight="1" hidden="1">
      <c r="A231" s="33">
        <v>2443</v>
      </c>
      <c r="B231" s="25" t="s">
        <v>357</v>
      </c>
      <c r="C231" s="26">
        <v>4</v>
      </c>
      <c r="D231" s="26">
        <v>3</v>
      </c>
      <c r="E231" s="26"/>
      <c r="F231" s="38" t="s">
        <v>643</v>
      </c>
      <c r="G231" s="51" t="s">
        <v>644</v>
      </c>
      <c r="H231" s="40">
        <f t="shared" si="4"/>
        <v>0</v>
      </c>
      <c r="I231" s="41">
        <f>SUM(I233:I234)</f>
        <v>0</v>
      </c>
      <c r="J231" s="41">
        <f>SUM(J233:J234)</f>
        <v>0</v>
      </c>
      <c r="K231" s="755"/>
      <c r="L231" s="755"/>
    </row>
    <row r="232" spans="1:12" ht="23.25" customHeight="1" hidden="1">
      <c r="A232" s="33"/>
      <c r="B232" s="25"/>
      <c r="C232" s="26"/>
      <c r="D232" s="26"/>
      <c r="E232" s="26"/>
      <c r="F232" s="38" t="s">
        <v>297</v>
      </c>
      <c r="G232" s="39"/>
      <c r="H232" s="40">
        <f t="shared" si="4"/>
        <v>0</v>
      </c>
      <c r="I232" s="41"/>
      <c r="J232" s="41"/>
      <c r="K232" s="755"/>
      <c r="L232" s="755"/>
    </row>
    <row r="233" spans="1:12" ht="23.25" customHeight="1" hidden="1">
      <c r="A233" s="33"/>
      <c r="B233" s="25"/>
      <c r="C233" s="26"/>
      <c r="D233" s="26"/>
      <c r="E233" s="26"/>
      <c r="F233" s="38" t="s">
        <v>298</v>
      </c>
      <c r="G233" s="39"/>
      <c r="H233" s="40">
        <f t="shared" si="4"/>
        <v>0</v>
      </c>
      <c r="I233" s="41"/>
      <c r="J233" s="41"/>
      <c r="K233" s="755"/>
      <c r="L233" s="755"/>
    </row>
    <row r="234" spans="1:12" ht="23.25" customHeight="1" hidden="1">
      <c r="A234" s="33"/>
      <c r="B234" s="25"/>
      <c r="C234" s="26"/>
      <c r="D234" s="26"/>
      <c r="E234" s="26"/>
      <c r="F234" s="38" t="s">
        <v>298</v>
      </c>
      <c r="G234" s="39"/>
      <c r="H234" s="40">
        <f t="shared" si="4"/>
        <v>0</v>
      </c>
      <c r="I234" s="41"/>
      <c r="J234" s="41"/>
      <c r="K234" s="755"/>
      <c r="L234" s="755"/>
    </row>
    <row r="235" spans="1:12" ht="23.25" customHeight="1">
      <c r="A235" s="33">
        <v>2450</v>
      </c>
      <c r="B235" s="25" t="s">
        <v>357</v>
      </c>
      <c r="C235" s="26">
        <v>5</v>
      </c>
      <c r="D235" s="26">
        <v>0</v>
      </c>
      <c r="E235" s="26"/>
      <c r="F235" s="34" t="s">
        <v>822</v>
      </c>
      <c r="G235" s="56" t="s">
        <v>646</v>
      </c>
      <c r="H235" s="40">
        <f t="shared" si="4"/>
        <v>143169.86800000002</v>
      </c>
      <c r="I235" s="41">
        <f>SUM(I236,I241,I245,I249,I253)</f>
        <v>42830</v>
      </c>
      <c r="J235" s="41">
        <f>J238</f>
        <v>100339.868</v>
      </c>
      <c r="K235" s="755"/>
      <c r="L235" s="755"/>
    </row>
    <row r="236" spans="1:12" ht="23.25" customHeight="1">
      <c r="A236" s="33">
        <v>2451</v>
      </c>
      <c r="B236" s="25" t="s">
        <v>357</v>
      </c>
      <c r="C236" s="26">
        <v>5</v>
      </c>
      <c r="D236" s="26">
        <v>1</v>
      </c>
      <c r="E236" s="26"/>
      <c r="F236" s="38" t="s">
        <v>922</v>
      </c>
      <c r="G236" s="51" t="s">
        <v>648</v>
      </c>
      <c r="H236" s="40">
        <f t="shared" si="4"/>
        <v>143169.86800000002</v>
      </c>
      <c r="I236" s="41">
        <f>I237</f>
        <v>42830</v>
      </c>
      <c r="J236" s="41">
        <f>J238</f>
        <v>100339.868</v>
      </c>
      <c r="K236" s="755"/>
      <c r="L236" s="755"/>
    </row>
    <row r="237" spans="1:12" ht="23.25" customHeight="1">
      <c r="A237" s="33"/>
      <c r="B237" s="25"/>
      <c r="C237" s="26"/>
      <c r="D237" s="26"/>
      <c r="E237" s="26">
        <v>4251</v>
      </c>
      <c r="F237" s="38" t="s">
        <v>927</v>
      </c>
      <c r="G237" s="51"/>
      <c r="H237" s="40">
        <f>I237</f>
        <v>42830</v>
      </c>
      <c r="I237" s="41">
        <f>'[4]Բյուջե-2022'!$AD$31</f>
        <v>42830</v>
      </c>
      <c r="J237" s="41"/>
      <c r="K237" s="755"/>
      <c r="L237" s="755"/>
    </row>
    <row r="238" spans="1:12" ht="23.25" customHeight="1">
      <c r="A238" s="33"/>
      <c r="B238" s="25"/>
      <c r="C238" s="26"/>
      <c r="D238" s="26"/>
      <c r="E238" s="26">
        <v>5113</v>
      </c>
      <c r="F238" s="38" t="s">
        <v>728</v>
      </c>
      <c r="G238" s="51"/>
      <c r="H238" s="40">
        <f>J238</f>
        <v>100339.868</v>
      </c>
      <c r="I238" s="41"/>
      <c r="J238" s="41">
        <f>'[4]Բյուջե-2022'!$BC$31</f>
        <v>100339.868</v>
      </c>
      <c r="K238" s="755"/>
      <c r="L238" s="755"/>
    </row>
    <row r="239" spans="1:12" ht="23.25" customHeight="1" hidden="1">
      <c r="A239" s="33"/>
      <c r="B239" s="25"/>
      <c r="C239" s="26"/>
      <c r="D239" s="26"/>
      <c r="E239" s="26"/>
      <c r="F239" s="38" t="s">
        <v>297</v>
      </c>
      <c r="G239" s="39"/>
      <c r="H239" s="40">
        <f t="shared" si="4"/>
        <v>0</v>
      </c>
      <c r="I239" s="41"/>
      <c r="J239" s="41"/>
      <c r="K239" s="755"/>
      <c r="L239" s="755"/>
    </row>
    <row r="240" spans="1:14" ht="23.25" customHeight="1" hidden="1">
      <c r="A240" s="33"/>
      <c r="B240" s="25"/>
      <c r="C240" s="26"/>
      <c r="D240" s="26"/>
      <c r="E240" s="26"/>
      <c r="F240" s="38" t="s">
        <v>298</v>
      </c>
      <c r="G240" s="39"/>
      <c r="H240" s="40">
        <f t="shared" si="4"/>
        <v>0</v>
      </c>
      <c r="I240" s="41"/>
      <c r="J240" s="41"/>
      <c r="K240" s="755"/>
      <c r="L240" s="755"/>
      <c r="N240" s="7"/>
    </row>
    <row r="241" spans="1:12" ht="23.25" customHeight="1" hidden="1">
      <c r="A241" s="33">
        <v>2452</v>
      </c>
      <c r="B241" s="25" t="s">
        <v>357</v>
      </c>
      <c r="C241" s="26">
        <v>5</v>
      </c>
      <c r="D241" s="26">
        <v>2</v>
      </c>
      <c r="E241" s="26"/>
      <c r="F241" s="38" t="s">
        <v>649</v>
      </c>
      <c r="G241" s="51" t="s">
        <v>650</v>
      </c>
      <c r="H241" s="40">
        <f t="shared" si="4"/>
        <v>0</v>
      </c>
      <c r="I241" s="41">
        <f>SUM(I243:I244)</f>
        <v>0</v>
      </c>
      <c r="J241" s="41">
        <f>SUM(J243:J244)</f>
        <v>0</v>
      </c>
      <c r="K241" s="755"/>
      <c r="L241" s="755"/>
    </row>
    <row r="242" spans="1:12" ht="23.25" customHeight="1" hidden="1">
      <c r="A242" s="33"/>
      <c r="B242" s="25"/>
      <c r="C242" s="26"/>
      <c r="D242" s="26"/>
      <c r="E242" s="26"/>
      <c r="F242" s="38" t="s">
        <v>297</v>
      </c>
      <c r="G242" s="39"/>
      <c r="H242" s="40">
        <f t="shared" si="4"/>
        <v>0</v>
      </c>
      <c r="I242" s="41"/>
      <c r="J242" s="41"/>
      <c r="K242" s="755"/>
      <c r="L242" s="755"/>
    </row>
    <row r="243" spans="1:12" ht="23.25" customHeight="1" hidden="1">
      <c r="A243" s="33"/>
      <c r="B243" s="25"/>
      <c r="C243" s="26"/>
      <c r="D243" s="26"/>
      <c r="E243" s="26"/>
      <c r="F243" s="38" t="s">
        <v>298</v>
      </c>
      <c r="G243" s="39"/>
      <c r="H243" s="40">
        <f t="shared" si="4"/>
        <v>0</v>
      </c>
      <c r="I243" s="41"/>
      <c r="J243" s="41"/>
      <c r="K243" s="755"/>
      <c r="L243" s="755"/>
    </row>
    <row r="244" spans="1:12" ht="23.25" customHeight="1" hidden="1">
      <c r="A244" s="33"/>
      <c r="B244" s="25"/>
      <c r="C244" s="26"/>
      <c r="D244" s="26"/>
      <c r="E244" s="26"/>
      <c r="F244" s="38" t="s">
        <v>298</v>
      </c>
      <c r="G244" s="39"/>
      <c r="H244" s="40">
        <f t="shared" si="4"/>
        <v>0</v>
      </c>
      <c r="I244" s="41"/>
      <c r="J244" s="41"/>
      <c r="K244" s="755"/>
      <c r="L244" s="755"/>
    </row>
    <row r="245" spans="1:12" ht="23.25" customHeight="1" hidden="1">
      <c r="A245" s="33">
        <v>2453</v>
      </c>
      <c r="B245" s="25" t="s">
        <v>357</v>
      </c>
      <c r="C245" s="26">
        <v>5</v>
      </c>
      <c r="D245" s="26">
        <v>3</v>
      </c>
      <c r="E245" s="26"/>
      <c r="F245" s="38" t="s">
        <v>651</v>
      </c>
      <c r="G245" s="51" t="s">
        <v>652</v>
      </c>
      <c r="H245" s="40">
        <f t="shared" si="4"/>
        <v>0</v>
      </c>
      <c r="I245" s="41">
        <f>SUM(I247:I248)</f>
        <v>0</v>
      </c>
      <c r="J245" s="41">
        <f>SUM(J247:J248)</f>
        <v>0</v>
      </c>
      <c r="K245" s="755"/>
      <c r="L245" s="755"/>
    </row>
    <row r="246" spans="1:12" ht="23.25" customHeight="1" hidden="1">
      <c r="A246" s="33"/>
      <c r="B246" s="25"/>
      <c r="C246" s="26"/>
      <c r="D246" s="26"/>
      <c r="E246" s="26"/>
      <c r="F246" s="38" t="s">
        <v>297</v>
      </c>
      <c r="G246" s="39"/>
      <c r="H246" s="40">
        <f t="shared" si="4"/>
        <v>0</v>
      </c>
      <c r="I246" s="41"/>
      <c r="J246" s="41"/>
      <c r="K246" s="755"/>
      <c r="L246" s="755"/>
    </row>
    <row r="247" spans="1:12" ht="23.25" customHeight="1" hidden="1">
      <c r="A247" s="33"/>
      <c r="B247" s="25"/>
      <c r="C247" s="26"/>
      <c r="D247" s="26"/>
      <c r="E247" s="26"/>
      <c r="F247" s="38" t="s">
        <v>298</v>
      </c>
      <c r="G247" s="39"/>
      <c r="H247" s="40">
        <f t="shared" si="4"/>
        <v>0</v>
      </c>
      <c r="I247" s="41"/>
      <c r="J247" s="41"/>
      <c r="K247" s="755"/>
      <c r="L247" s="755"/>
    </row>
    <row r="248" spans="1:12" ht="23.25" customHeight="1" hidden="1">
      <c r="A248" s="33"/>
      <c r="B248" s="25"/>
      <c r="C248" s="26"/>
      <c r="D248" s="26"/>
      <c r="E248" s="26"/>
      <c r="F248" s="38" t="s">
        <v>298</v>
      </c>
      <c r="G248" s="39"/>
      <c r="H248" s="40">
        <f t="shared" si="4"/>
        <v>0</v>
      </c>
      <c r="I248" s="41"/>
      <c r="J248" s="41"/>
      <c r="K248" s="755"/>
      <c r="L248" s="755"/>
    </row>
    <row r="249" spans="1:12" ht="23.25" customHeight="1" hidden="1">
      <c r="A249" s="33">
        <v>2454</v>
      </c>
      <c r="B249" s="25" t="s">
        <v>357</v>
      </c>
      <c r="C249" s="26">
        <v>5</v>
      </c>
      <c r="D249" s="26">
        <v>4</v>
      </c>
      <c r="E249" s="26"/>
      <c r="F249" s="38" t="s">
        <v>653</v>
      </c>
      <c r="G249" s="51" t="s">
        <v>654</v>
      </c>
      <c r="H249" s="40">
        <f t="shared" si="4"/>
        <v>0</v>
      </c>
      <c r="I249" s="41">
        <f>SUM(I251:I252)</f>
        <v>0</v>
      </c>
      <c r="J249" s="41">
        <f>SUM(J251:J252)</f>
        <v>0</v>
      </c>
      <c r="K249" s="755"/>
      <c r="L249" s="755"/>
    </row>
    <row r="250" spans="1:12" ht="23.25" customHeight="1" hidden="1">
      <c r="A250" s="33"/>
      <c r="B250" s="25"/>
      <c r="C250" s="26"/>
      <c r="D250" s="26"/>
      <c r="E250" s="26"/>
      <c r="F250" s="38" t="s">
        <v>297</v>
      </c>
      <c r="G250" s="39"/>
      <c r="H250" s="40">
        <f t="shared" si="4"/>
        <v>0</v>
      </c>
      <c r="I250" s="41"/>
      <c r="J250" s="41"/>
      <c r="K250" s="755"/>
      <c r="L250" s="755"/>
    </row>
    <row r="251" spans="1:12" ht="23.25" customHeight="1" hidden="1">
      <c r="A251" s="33"/>
      <c r="B251" s="25"/>
      <c r="C251" s="26"/>
      <c r="D251" s="26"/>
      <c r="E251" s="26"/>
      <c r="F251" s="38" t="s">
        <v>298</v>
      </c>
      <c r="G251" s="39"/>
      <c r="H251" s="40">
        <f t="shared" si="4"/>
        <v>0</v>
      </c>
      <c r="I251" s="41"/>
      <c r="J251" s="41"/>
      <c r="K251" s="755"/>
      <c r="L251" s="755"/>
    </row>
    <row r="252" spans="1:12" ht="23.25" customHeight="1" hidden="1">
      <c r="A252" s="33"/>
      <c r="B252" s="25"/>
      <c r="C252" s="26"/>
      <c r="D252" s="26"/>
      <c r="E252" s="26"/>
      <c r="F252" s="38" t="s">
        <v>298</v>
      </c>
      <c r="G252" s="39"/>
      <c r="H252" s="40">
        <f t="shared" si="4"/>
        <v>0</v>
      </c>
      <c r="I252" s="41"/>
      <c r="J252" s="41"/>
      <c r="K252" s="755"/>
      <c r="L252" s="755"/>
    </row>
    <row r="253" spans="1:12" ht="23.25" customHeight="1" hidden="1">
      <c r="A253" s="33">
        <v>2455</v>
      </c>
      <c r="B253" s="25" t="s">
        <v>357</v>
      </c>
      <c r="C253" s="26">
        <v>5</v>
      </c>
      <c r="D253" s="26">
        <v>5</v>
      </c>
      <c r="E253" s="26"/>
      <c r="F253" s="38" t="s">
        <v>655</v>
      </c>
      <c r="G253" s="51" t="s">
        <v>656</v>
      </c>
      <c r="H253" s="40">
        <f t="shared" si="4"/>
        <v>0</v>
      </c>
      <c r="I253" s="41">
        <f>SUM(I255:I256)</f>
        <v>0</v>
      </c>
      <c r="J253" s="41">
        <f>SUM(J255:J256)</f>
        <v>0</v>
      </c>
      <c r="K253" s="755"/>
      <c r="L253" s="755"/>
    </row>
    <row r="254" spans="1:12" ht="23.25" customHeight="1" hidden="1">
      <c r="A254" s="33"/>
      <c r="B254" s="25"/>
      <c r="C254" s="26"/>
      <c r="D254" s="26"/>
      <c r="E254" s="26"/>
      <c r="F254" s="38" t="s">
        <v>297</v>
      </c>
      <c r="G254" s="39"/>
      <c r="H254" s="40">
        <f t="shared" si="4"/>
        <v>0</v>
      </c>
      <c r="I254" s="41"/>
      <c r="J254" s="41"/>
      <c r="K254" s="755"/>
      <c r="L254" s="755"/>
    </row>
    <row r="255" spans="1:12" ht="23.25" customHeight="1" hidden="1">
      <c r="A255" s="33"/>
      <c r="B255" s="25"/>
      <c r="C255" s="26"/>
      <c r="D255" s="26"/>
      <c r="E255" s="26"/>
      <c r="F255" s="38" t="s">
        <v>298</v>
      </c>
      <c r="G255" s="39"/>
      <c r="H255" s="40">
        <f t="shared" si="4"/>
        <v>0</v>
      </c>
      <c r="I255" s="41"/>
      <c r="J255" s="41"/>
      <c r="K255" s="755"/>
      <c r="L255" s="755"/>
    </row>
    <row r="256" spans="1:12" ht="23.25" customHeight="1" hidden="1">
      <c r="A256" s="33"/>
      <c r="B256" s="25"/>
      <c r="C256" s="26"/>
      <c r="D256" s="26"/>
      <c r="E256" s="26"/>
      <c r="F256" s="38" t="s">
        <v>298</v>
      </c>
      <c r="G256" s="39"/>
      <c r="H256" s="40">
        <f t="shared" si="4"/>
        <v>0</v>
      </c>
      <c r="I256" s="41"/>
      <c r="J256" s="41"/>
      <c r="K256" s="755"/>
      <c r="L256" s="755"/>
    </row>
    <row r="257" spans="1:12" ht="23.25" customHeight="1" hidden="1">
      <c r="A257" s="33">
        <v>2460</v>
      </c>
      <c r="B257" s="25" t="s">
        <v>357</v>
      </c>
      <c r="C257" s="26">
        <v>6</v>
      </c>
      <c r="D257" s="26">
        <v>0</v>
      </c>
      <c r="E257" s="26"/>
      <c r="F257" s="34" t="s">
        <v>823</v>
      </c>
      <c r="G257" s="35" t="s">
        <v>658</v>
      </c>
      <c r="H257" s="40">
        <f t="shared" si="4"/>
        <v>0</v>
      </c>
      <c r="I257" s="41">
        <f>SUM(I258)</f>
        <v>0</v>
      </c>
      <c r="J257" s="41">
        <f>SUM(J258)</f>
        <v>0</v>
      </c>
      <c r="K257" s="755"/>
      <c r="L257" s="755"/>
    </row>
    <row r="258" spans="1:12" ht="23.25" customHeight="1" hidden="1">
      <c r="A258" s="33">
        <v>2461</v>
      </c>
      <c r="B258" s="25" t="s">
        <v>357</v>
      </c>
      <c r="C258" s="26">
        <v>6</v>
      </c>
      <c r="D258" s="26">
        <v>1</v>
      </c>
      <c r="E258" s="26"/>
      <c r="F258" s="38" t="s">
        <v>659</v>
      </c>
      <c r="G258" s="51" t="s">
        <v>658</v>
      </c>
      <c r="H258" s="40">
        <f t="shared" si="4"/>
        <v>0</v>
      </c>
      <c r="I258" s="41">
        <f>SUM(I260:I261)</f>
        <v>0</v>
      </c>
      <c r="J258" s="41">
        <f>SUM(J260:J261)</f>
        <v>0</v>
      </c>
      <c r="K258" s="755"/>
      <c r="L258" s="755"/>
    </row>
    <row r="259" spans="1:12" ht="23.25" customHeight="1" hidden="1">
      <c r="A259" s="33"/>
      <c r="B259" s="25"/>
      <c r="C259" s="26"/>
      <c r="D259" s="26"/>
      <c r="E259" s="26"/>
      <c r="F259" s="38" t="s">
        <v>297</v>
      </c>
      <c r="G259" s="39"/>
      <c r="H259" s="40">
        <f t="shared" si="4"/>
        <v>0</v>
      </c>
      <c r="I259" s="41"/>
      <c r="J259" s="41"/>
      <c r="K259" s="755"/>
      <c r="L259" s="755"/>
    </row>
    <row r="260" spans="1:12" ht="23.25" customHeight="1" hidden="1">
      <c r="A260" s="33"/>
      <c r="B260" s="25"/>
      <c r="C260" s="26"/>
      <c r="D260" s="26"/>
      <c r="E260" s="26"/>
      <c r="F260" s="38" t="s">
        <v>298</v>
      </c>
      <c r="G260" s="39"/>
      <c r="H260" s="40">
        <f t="shared" si="4"/>
        <v>0</v>
      </c>
      <c r="I260" s="41"/>
      <c r="J260" s="41"/>
      <c r="K260" s="755"/>
      <c r="L260" s="755"/>
    </row>
    <row r="261" spans="1:12" ht="23.25" customHeight="1" hidden="1">
      <c r="A261" s="33"/>
      <c r="B261" s="25"/>
      <c r="C261" s="26"/>
      <c r="D261" s="26"/>
      <c r="E261" s="26"/>
      <c r="F261" s="38" t="s">
        <v>298</v>
      </c>
      <c r="G261" s="39"/>
      <c r="H261" s="40">
        <f t="shared" si="4"/>
        <v>0</v>
      </c>
      <c r="I261" s="41"/>
      <c r="J261" s="41"/>
      <c r="K261" s="755"/>
      <c r="L261" s="755"/>
    </row>
    <row r="262" spans="1:12" ht="23.25" customHeight="1" hidden="1">
      <c r="A262" s="33">
        <v>2470</v>
      </c>
      <c r="B262" s="25" t="s">
        <v>357</v>
      </c>
      <c r="C262" s="26">
        <v>7</v>
      </c>
      <c r="D262" s="26">
        <v>0</v>
      </c>
      <c r="E262" s="26"/>
      <c r="F262" s="34" t="s">
        <v>824</v>
      </c>
      <c r="G262" s="56" t="s">
        <v>661</v>
      </c>
      <c r="H262" s="40">
        <f t="shared" si="4"/>
        <v>0</v>
      </c>
      <c r="I262" s="41">
        <f>SUM(I263,I267,I271,I275)</f>
        <v>0</v>
      </c>
      <c r="J262" s="41">
        <f>SUM(J263,J267,J271,J275)</f>
        <v>0</v>
      </c>
      <c r="K262" s="755"/>
      <c r="L262" s="755"/>
    </row>
    <row r="263" spans="1:12" ht="23.25" customHeight="1" hidden="1">
      <c r="A263" s="33">
        <v>2471</v>
      </c>
      <c r="B263" s="25" t="s">
        <v>357</v>
      </c>
      <c r="C263" s="26">
        <v>7</v>
      </c>
      <c r="D263" s="26">
        <v>1</v>
      </c>
      <c r="E263" s="26"/>
      <c r="F263" s="38" t="s">
        <v>662</v>
      </c>
      <c r="G263" s="51" t="s">
        <v>663</v>
      </c>
      <c r="H263" s="40">
        <f t="shared" si="4"/>
        <v>0</v>
      </c>
      <c r="I263" s="41">
        <f>SUM(I265:I266)</f>
        <v>0</v>
      </c>
      <c r="J263" s="41">
        <f>SUM(J265:J266)</f>
        <v>0</v>
      </c>
      <c r="K263" s="755"/>
      <c r="L263" s="755"/>
    </row>
    <row r="264" spans="1:12" ht="23.25" customHeight="1" hidden="1">
      <c r="A264" s="33"/>
      <c r="B264" s="25"/>
      <c r="C264" s="26"/>
      <c r="D264" s="26"/>
      <c r="E264" s="26"/>
      <c r="F264" s="38" t="s">
        <v>297</v>
      </c>
      <c r="G264" s="39"/>
      <c r="H264" s="40">
        <f t="shared" si="4"/>
        <v>0</v>
      </c>
      <c r="I264" s="41"/>
      <c r="J264" s="41"/>
      <c r="K264" s="755"/>
      <c r="L264" s="755"/>
    </row>
    <row r="265" spans="1:12" ht="23.25" customHeight="1" hidden="1">
      <c r="A265" s="33"/>
      <c r="B265" s="25"/>
      <c r="C265" s="26"/>
      <c r="D265" s="26"/>
      <c r="E265" s="26"/>
      <c r="F265" s="38" t="s">
        <v>298</v>
      </c>
      <c r="G265" s="39"/>
      <c r="H265" s="40">
        <f t="shared" si="4"/>
        <v>0</v>
      </c>
      <c r="I265" s="41"/>
      <c r="J265" s="41"/>
      <c r="K265" s="755"/>
      <c r="L265" s="755"/>
    </row>
    <row r="266" spans="1:12" ht="23.25" customHeight="1" hidden="1">
      <c r="A266" s="33"/>
      <c r="B266" s="25"/>
      <c r="C266" s="26"/>
      <c r="D266" s="26"/>
      <c r="E266" s="26"/>
      <c r="F266" s="38" t="s">
        <v>298</v>
      </c>
      <c r="G266" s="39"/>
      <c r="H266" s="40">
        <f t="shared" si="4"/>
        <v>0</v>
      </c>
      <c r="I266" s="41"/>
      <c r="J266" s="41"/>
      <c r="K266" s="755"/>
      <c r="L266" s="755"/>
    </row>
    <row r="267" spans="1:12" ht="23.25" customHeight="1" hidden="1">
      <c r="A267" s="33">
        <v>2472</v>
      </c>
      <c r="B267" s="25" t="s">
        <v>357</v>
      </c>
      <c r="C267" s="26">
        <v>7</v>
      </c>
      <c r="D267" s="26">
        <v>2</v>
      </c>
      <c r="E267" s="26"/>
      <c r="F267" s="38" t="s">
        <v>664</v>
      </c>
      <c r="G267" s="59" t="s">
        <v>665</v>
      </c>
      <c r="H267" s="40">
        <f t="shared" si="4"/>
        <v>0</v>
      </c>
      <c r="I267" s="41">
        <f>SUM(I269:I270)</f>
        <v>0</v>
      </c>
      <c r="J267" s="41">
        <f>SUM(J269:J270)</f>
        <v>0</v>
      </c>
      <c r="K267" s="755"/>
      <c r="L267" s="755"/>
    </row>
    <row r="268" spans="1:12" ht="23.25" customHeight="1" hidden="1">
      <c r="A268" s="33"/>
      <c r="B268" s="25"/>
      <c r="C268" s="26"/>
      <c r="D268" s="26"/>
      <c r="E268" s="26"/>
      <c r="F268" s="38" t="s">
        <v>297</v>
      </c>
      <c r="G268" s="39"/>
      <c r="H268" s="40">
        <f t="shared" si="4"/>
        <v>0</v>
      </c>
      <c r="I268" s="41"/>
      <c r="J268" s="41"/>
      <c r="K268" s="755"/>
      <c r="L268" s="755"/>
    </row>
    <row r="269" spans="1:12" ht="23.25" customHeight="1" hidden="1">
      <c r="A269" s="33"/>
      <c r="B269" s="25"/>
      <c r="C269" s="26"/>
      <c r="D269" s="26"/>
      <c r="E269" s="26"/>
      <c r="F269" s="38" t="s">
        <v>298</v>
      </c>
      <c r="G269" s="39"/>
      <c r="H269" s="40">
        <f t="shared" si="4"/>
        <v>0</v>
      </c>
      <c r="I269" s="41"/>
      <c r="J269" s="41"/>
      <c r="K269" s="755"/>
      <c r="L269" s="755"/>
    </row>
    <row r="270" spans="1:12" ht="23.25" customHeight="1" hidden="1">
      <c r="A270" s="33"/>
      <c r="B270" s="25"/>
      <c r="C270" s="26"/>
      <c r="D270" s="26"/>
      <c r="E270" s="26"/>
      <c r="F270" s="38" t="s">
        <v>298</v>
      </c>
      <c r="G270" s="39"/>
      <c r="H270" s="40">
        <f t="shared" si="4"/>
        <v>0</v>
      </c>
      <c r="I270" s="41"/>
      <c r="J270" s="41"/>
      <c r="K270" s="755"/>
      <c r="L270" s="755"/>
    </row>
    <row r="271" spans="1:12" ht="23.25" customHeight="1" hidden="1">
      <c r="A271" s="33">
        <v>2473</v>
      </c>
      <c r="B271" s="25" t="s">
        <v>357</v>
      </c>
      <c r="C271" s="26">
        <v>7</v>
      </c>
      <c r="D271" s="26">
        <v>3</v>
      </c>
      <c r="E271" s="26"/>
      <c r="F271" s="38" t="s">
        <v>666</v>
      </c>
      <c r="G271" s="51" t="s">
        <v>667</v>
      </c>
      <c r="H271" s="40">
        <f t="shared" si="4"/>
        <v>0</v>
      </c>
      <c r="I271" s="41">
        <f>SUM(I273:I274)</f>
        <v>0</v>
      </c>
      <c r="J271" s="41">
        <f>SUM(J273:J274)</f>
        <v>0</v>
      </c>
      <c r="K271" s="755"/>
      <c r="L271" s="755"/>
    </row>
    <row r="272" spans="1:12" ht="23.25" customHeight="1" hidden="1">
      <c r="A272" s="33"/>
      <c r="B272" s="25"/>
      <c r="C272" s="26"/>
      <c r="D272" s="26"/>
      <c r="E272" s="26"/>
      <c r="F272" s="38" t="s">
        <v>297</v>
      </c>
      <c r="G272" s="39"/>
      <c r="H272" s="40">
        <f t="shared" si="4"/>
        <v>0</v>
      </c>
      <c r="I272" s="41"/>
      <c r="J272" s="41"/>
      <c r="K272" s="755"/>
      <c r="L272" s="755"/>
    </row>
    <row r="273" spans="1:12" ht="23.25" customHeight="1" hidden="1">
      <c r="A273" s="33"/>
      <c r="B273" s="25"/>
      <c r="C273" s="26"/>
      <c r="D273" s="26"/>
      <c r="E273" s="26"/>
      <c r="F273" s="38" t="s">
        <v>298</v>
      </c>
      <c r="G273" s="39"/>
      <c r="H273" s="40">
        <f t="shared" si="4"/>
        <v>0</v>
      </c>
      <c r="I273" s="41"/>
      <c r="J273" s="41"/>
      <c r="K273" s="755"/>
      <c r="L273" s="755"/>
    </row>
    <row r="274" spans="1:12" ht="23.25" customHeight="1" hidden="1">
      <c r="A274" s="33"/>
      <c r="B274" s="25"/>
      <c r="C274" s="26"/>
      <c r="D274" s="26"/>
      <c r="E274" s="26"/>
      <c r="F274" s="38" t="s">
        <v>298</v>
      </c>
      <c r="G274" s="39"/>
      <c r="H274" s="40">
        <f t="shared" si="4"/>
        <v>0</v>
      </c>
      <c r="I274" s="41"/>
      <c r="J274" s="41"/>
      <c r="K274" s="755"/>
      <c r="L274" s="755"/>
    </row>
    <row r="275" spans="1:12" ht="23.25" customHeight="1" hidden="1">
      <c r="A275" s="33">
        <v>2474</v>
      </c>
      <c r="B275" s="25" t="s">
        <v>357</v>
      </c>
      <c r="C275" s="26">
        <v>7</v>
      </c>
      <c r="D275" s="26">
        <v>4</v>
      </c>
      <c r="E275" s="26"/>
      <c r="F275" s="38" t="s">
        <v>668</v>
      </c>
      <c r="G275" s="39" t="s">
        <v>669</v>
      </c>
      <c r="H275" s="40">
        <f t="shared" si="4"/>
        <v>0</v>
      </c>
      <c r="I275" s="41">
        <f>SUM(I277:I278)</f>
        <v>0</v>
      </c>
      <c r="J275" s="41">
        <f>SUM(J277:J278)</f>
        <v>0</v>
      </c>
      <c r="K275" s="755"/>
      <c r="L275" s="755"/>
    </row>
    <row r="276" spans="1:12" ht="23.25" customHeight="1" hidden="1">
      <c r="A276" s="33"/>
      <c r="B276" s="25"/>
      <c r="C276" s="26"/>
      <c r="D276" s="26"/>
      <c r="E276" s="26"/>
      <c r="F276" s="38" t="s">
        <v>297</v>
      </c>
      <c r="G276" s="39"/>
      <c r="H276" s="40">
        <f t="shared" si="4"/>
        <v>0</v>
      </c>
      <c r="I276" s="41"/>
      <c r="J276" s="41"/>
      <c r="K276" s="755"/>
      <c r="L276" s="755"/>
    </row>
    <row r="277" spans="1:12" ht="23.25" customHeight="1" hidden="1">
      <c r="A277" s="33"/>
      <c r="B277" s="25"/>
      <c r="C277" s="26"/>
      <c r="D277" s="26"/>
      <c r="E277" s="26"/>
      <c r="F277" s="38" t="s">
        <v>298</v>
      </c>
      <c r="G277" s="39"/>
      <c r="H277" s="40">
        <f t="shared" si="4"/>
        <v>0</v>
      </c>
      <c r="I277" s="41"/>
      <c r="J277" s="41"/>
      <c r="K277" s="755"/>
      <c r="L277" s="755"/>
    </row>
    <row r="278" spans="1:12" ht="23.25" customHeight="1" hidden="1">
      <c r="A278" s="33"/>
      <c r="B278" s="25"/>
      <c r="C278" s="26"/>
      <c r="D278" s="26"/>
      <c r="E278" s="26"/>
      <c r="F278" s="38" t="s">
        <v>298</v>
      </c>
      <c r="G278" s="39"/>
      <c r="H278" s="40">
        <f t="shared" si="4"/>
        <v>0</v>
      </c>
      <c r="I278" s="41"/>
      <c r="J278" s="41"/>
      <c r="K278" s="755"/>
      <c r="L278" s="755"/>
    </row>
    <row r="279" spans="1:12" ht="23.25" customHeight="1" hidden="1">
      <c r="A279" s="33">
        <v>2480</v>
      </c>
      <c r="B279" s="25" t="s">
        <v>357</v>
      </c>
      <c r="C279" s="26">
        <v>8</v>
      </c>
      <c r="D279" s="26">
        <v>0</v>
      </c>
      <c r="E279" s="26"/>
      <c r="F279" s="34" t="s">
        <v>825</v>
      </c>
      <c r="G279" s="35" t="s">
        <v>671</v>
      </c>
      <c r="H279" s="40">
        <f t="shared" si="4"/>
        <v>0</v>
      </c>
      <c r="I279" s="41">
        <f>SUM(I280,I284,I288,I292)</f>
        <v>0</v>
      </c>
      <c r="J279" s="41">
        <f>SUM(J280,J284,J288,J292)</f>
        <v>0</v>
      </c>
      <c r="K279" s="755"/>
      <c r="L279" s="755"/>
    </row>
    <row r="280" spans="1:12" ht="23.25" customHeight="1" hidden="1">
      <c r="A280" s="33">
        <v>2481</v>
      </c>
      <c r="B280" s="25" t="s">
        <v>357</v>
      </c>
      <c r="C280" s="26">
        <v>8</v>
      </c>
      <c r="D280" s="26">
        <v>1</v>
      </c>
      <c r="E280" s="26"/>
      <c r="F280" s="38" t="s">
        <v>672</v>
      </c>
      <c r="G280" s="51" t="s">
        <v>673</v>
      </c>
      <c r="H280" s="40">
        <f t="shared" si="4"/>
        <v>0</v>
      </c>
      <c r="I280" s="41">
        <f>SUM(I282:I283)</f>
        <v>0</v>
      </c>
      <c r="J280" s="41">
        <f>SUM(J282:J283)</f>
        <v>0</v>
      </c>
      <c r="K280" s="755"/>
      <c r="L280" s="755"/>
    </row>
    <row r="281" spans="1:12" ht="23.25" customHeight="1" hidden="1">
      <c r="A281" s="33"/>
      <c r="B281" s="25"/>
      <c r="C281" s="26"/>
      <c r="D281" s="26"/>
      <c r="E281" s="26"/>
      <c r="F281" s="38" t="s">
        <v>297</v>
      </c>
      <c r="G281" s="39"/>
      <c r="H281" s="40">
        <f t="shared" si="4"/>
        <v>0</v>
      </c>
      <c r="I281" s="41"/>
      <c r="J281" s="41"/>
      <c r="K281" s="755"/>
      <c r="L281" s="755"/>
    </row>
    <row r="282" spans="1:12" ht="23.25" customHeight="1" hidden="1">
      <c r="A282" s="33"/>
      <c r="B282" s="25"/>
      <c r="C282" s="26"/>
      <c r="D282" s="26"/>
      <c r="E282" s="26"/>
      <c r="F282" s="38" t="s">
        <v>298</v>
      </c>
      <c r="G282" s="39"/>
      <c r="H282" s="40">
        <f t="shared" si="4"/>
        <v>0</v>
      </c>
      <c r="I282" s="41"/>
      <c r="J282" s="41"/>
      <c r="K282" s="755"/>
      <c r="L282" s="755"/>
    </row>
    <row r="283" spans="1:12" ht="23.25" customHeight="1" hidden="1">
      <c r="A283" s="33"/>
      <c r="B283" s="25"/>
      <c r="C283" s="26"/>
      <c r="D283" s="26"/>
      <c r="E283" s="26"/>
      <c r="F283" s="38" t="s">
        <v>298</v>
      </c>
      <c r="G283" s="39"/>
      <c r="H283" s="40">
        <f t="shared" si="4"/>
        <v>0</v>
      </c>
      <c r="I283" s="41"/>
      <c r="J283" s="41"/>
      <c r="K283" s="755"/>
      <c r="L283" s="755"/>
    </row>
    <row r="284" spans="1:12" ht="23.25" customHeight="1" hidden="1">
      <c r="A284" s="33">
        <v>2482</v>
      </c>
      <c r="B284" s="25" t="s">
        <v>357</v>
      </c>
      <c r="C284" s="26">
        <v>8</v>
      </c>
      <c r="D284" s="26">
        <v>2</v>
      </c>
      <c r="E284" s="26"/>
      <c r="F284" s="38" t="s">
        <v>674</v>
      </c>
      <c r="G284" s="51" t="s">
        <v>675</v>
      </c>
      <c r="H284" s="40">
        <f t="shared" si="4"/>
        <v>0</v>
      </c>
      <c r="I284" s="41">
        <f>SUM(I286:I287)</f>
        <v>0</v>
      </c>
      <c r="J284" s="41">
        <f>SUM(J286:J287)</f>
        <v>0</v>
      </c>
      <c r="K284" s="755"/>
      <c r="L284" s="755"/>
    </row>
    <row r="285" spans="1:12" ht="23.25" customHeight="1" hidden="1">
      <c r="A285" s="33"/>
      <c r="B285" s="25"/>
      <c r="C285" s="26"/>
      <c r="D285" s="26"/>
      <c r="E285" s="26"/>
      <c r="F285" s="38" t="s">
        <v>297</v>
      </c>
      <c r="G285" s="39"/>
      <c r="H285" s="40">
        <f t="shared" si="4"/>
        <v>0</v>
      </c>
      <c r="I285" s="41"/>
      <c r="J285" s="41"/>
      <c r="K285" s="755"/>
      <c r="L285" s="755"/>
    </row>
    <row r="286" spans="1:12" ht="23.25" customHeight="1" hidden="1">
      <c r="A286" s="33"/>
      <c r="B286" s="25"/>
      <c r="C286" s="26"/>
      <c r="D286" s="26"/>
      <c r="E286" s="26"/>
      <c r="F286" s="38" t="s">
        <v>298</v>
      </c>
      <c r="G286" s="39"/>
      <c r="H286" s="40">
        <f t="shared" si="4"/>
        <v>0</v>
      </c>
      <c r="I286" s="41"/>
      <c r="J286" s="41"/>
      <c r="K286" s="755"/>
      <c r="L286" s="755"/>
    </row>
    <row r="287" spans="1:12" ht="23.25" customHeight="1" hidden="1">
      <c r="A287" s="33"/>
      <c r="B287" s="25"/>
      <c r="C287" s="26"/>
      <c r="D287" s="26"/>
      <c r="E287" s="26"/>
      <c r="F287" s="38" t="s">
        <v>298</v>
      </c>
      <c r="G287" s="39"/>
      <c r="H287" s="40">
        <f t="shared" si="4"/>
        <v>0</v>
      </c>
      <c r="I287" s="41"/>
      <c r="J287" s="41"/>
      <c r="K287" s="755"/>
      <c r="L287" s="755"/>
    </row>
    <row r="288" spans="1:12" ht="23.25" customHeight="1" hidden="1">
      <c r="A288" s="33">
        <v>2483</v>
      </c>
      <c r="B288" s="25" t="s">
        <v>357</v>
      </c>
      <c r="C288" s="26">
        <v>8</v>
      </c>
      <c r="D288" s="26">
        <v>3</v>
      </c>
      <c r="E288" s="26"/>
      <c r="F288" s="38" t="s">
        <v>676</v>
      </c>
      <c r="G288" s="51" t="s">
        <v>677</v>
      </c>
      <c r="H288" s="40">
        <f aca="true" t="shared" si="5" ref="H288:H353">SUM(I288:J288)</f>
        <v>0</v>
      </c>
      <c r="I288" s="41">
        <f>SUM(I290:I291)</f>
        <v>0</v>
      </c>
      <c r="J288" s="41">
        <f>SUM(J290:J291)</f>
        <v>0</v>
      </c>
      <c r="K288" s="755"/>
      <c r="L288" s="755"/>
    </row>
    <row r="289" spans="1:12" ht="23.25" customHeight="1" hidden="1">
      <c r="A289" s="33"/>
      <c r="B289" s="25"/>
      <c r="C289" s="26"/>
      <c r="D289" s="26"/>
      <c r="E289" s="26"/>
      <c r="F289" s="38" t="s">
        <v>297</v>
      </c>
      <c r="G289" s="39"/>
      <c r="H289" s="40">
        <f t="shared" si="5"/>
        <v>0</v>
      </c>
      <c r="I289" s="41"/>
      <c r="J289" s="41"/>
      <c r="K289" s="755"/>
      <c r="L289" s="755"/>
    </row>
    <row r="290" spans="1:12" ht="23.25" customHeight="1" hidden="1">
      <c r="A290" s="33"/>
      <c r="B290" s="25"/>
      <c r="C290" s="26"/>
      <c r="D290" s="26"/>
      <c r="E290" s="26"/>
      <c r="F290" s="38" t="s">
        <v>298</v>
      </c>
      <c r="G290" s="39"/>
      <c r="H290" s="40">
        <f t="shared" si="5"/>
        <v>0</v>
      </c>
      <c r="I290" s="41"/>
      <c r="J290" s="41"/>
      <c r="K290" s="755"/>
      <c r="L290" s="755"/>
    </row>
    <row r="291" spans="1:12" ht="23.25" customHeight="1" hidden="1">
      <c r="A291" s="33"/>
      <c r="B291" s="25"/>
      <c r="C291" s="26"/>
      <c r="D291" s="26"/>
      <c r="E291" s="26"/>
      <c r="F291" s="38" t="s">
        <v>298</v>
      </c>
      <c r="G291" s="39"/>
      <c r="H291" s="40">
        <f t="shared" si="5"/>
        <v>0</v>
      </c>
      <c r="I291" s="41"/>
      <c r="J291" s="41"/>
      <c r="K291" s="755"/>
      <c r="L291" s="755"/>
    </row>
    <row r="292" spans="1:12" ht="23.25" customHeight="1" hidden="1">
      <c r="A292" s="33">
        <v>2484</v>
      </c>
      <c r="B292" s="25" t="s">
        <v>357</v>
      </c>
      <c r="C292" s="26">
        <v>8</v>
      </c>
      <c r="D292" s="26">
        <v>4</v>
      </c>
      <c r="E292" s="26"/>
      <c r="F292" s="38" t="s">
        <v>678</v>
      </c>
      <c r="G292" s="51" t="s">
        <v>679</v>
      </c>
      <c r="H292" s="40">
        <f t="shared" si="5"/>
        <v>0</v>
      </c>
      <c r="I292" s="41">
        <f>SUM(I294:I295)</f>
        <v>0</v>
      </c>
      <c r="J292" s="41">
        <f>SUM(J294:J295)</f>
        <v>0</v>
      </c>
      <c r="K292" s="755"/>
      <c r="L292" s="755"/>
    </row>
    <row r="293" spans="1:12" ht="23.25" customHeight="1" hidden="1">
      <c r="A293" s="33"/>
      <c r="B293" s="25"/>
      <c r="C293" s="26"/>
      <c r="D293" s="26"/>
      <c r="E293" s="26"/>
      <c r="F293" s="38" t="s">
        <v>297</v>
      </c>
      <c r="G293" s="39"/>
      <c r="H293" s="40">
        <f t="shared" si="5"/>
        <v>0</v>
      </c>
      <c r="I293" s="41"/>
      <c r="J293" s="41"/>
      <c r="K293" s="755"/>
      <c r="L293" s="755"/>
    </row>
    <row r="294" spans="1:12" ht="23.25" customHeight="1" hidden="1">
      <c r="A294" s="33"/>
      <c r="B294" s="25"/>
      <c r="C294" s="26"/>
      <c r="D294" s="26"/>
      <c r="E294" s="26"/>
      <c r="F294" s="38" t="s">
        <v>298</v>
      </c>
      <c r="G294" s="39"/>
      <c r="H294" s="40">
        <f t="shared" si="5"/>
        <v>0</v>
      </c>
      <c r="I294" s="41"/>
      <c r="J294" s="41"/>
      <c r="K294" s="755"/>
      <c r="L294" s="755"/>
    </row>
    <row r="295" spans="1:12" ht="23.25" customHeight="1" hidden="1">
      <c r="A295" s="33"/>
      <c r="B295" s="25"/>
      <c r="C295" s="26"/>
      <c r="D295" s="26"/>
      <c r="E295" s="26"/>
      <c r="F295" s="38" t="s">
        <v>298</v>
      </c>
      <c r="G295" s="39"/>
      <c r="H295" s="40">
        <f t="shared" si="5"/>
        <v>0</v>
      </c>
      <c r="I295" s="41"/>
      <c r="J295" s="41"/>
      <c r="K295" s="755"/>
      <c r="L295" s="755"/>
    </row>
    <row r="296" spans="1:12" ht="23.25" customHeight="1" hidden="1">
      <c r="A296" s="33">
        <v>2490</v>
      </c>
      <c r="B296" s="25" t="s">
        <v>357</v>
      </c>
      <c r="C296" s="26">
        <v>9</v>
      </c>
      <c r="D296" s="26">
        <v>0</v>
      </c>
      <c r="E296" s="26"/>
      <c r="F296" s="34" t="s">
        <v>826</v>
      </c>
      <c r="G296" s="35" t="s">
        <v>687</v>
      </c>
      <c r="H296" s="40">
        <f t="shared" si="5"/>
        <v>0</v>
      </c>
      <c r="I296" s="41">
        <f>SUM(I297)</f>
        <v>0</v>
      </c>
      <c r="J296" s="41">
        <f>SUM(J297)</f>
        <v>0</v>
      </c>
      <c r="K296" s="755"/>
      <c r="L296" s="755"/>
    </row>
    <row r="297" spans="1:12" ht="23.25" customHeight="1" hidden="1">
      <c r="A297" s="33">
        <v>2491</v>
      </c>
      <c r="B297" s="25" t="s">
        <v>357</v>
      </c>
      <c r="C297" s="26">
        <v>9</v>
      </c>
      <c r="D297" s="26">
        <v>1</v>
      </c>
      <c r="E297" s="26"/>
      <c r="F297" s="38" t="s">
        <v>686</v>
      </c>
      <c r="G297" s="51" t="s">
        <v>688</v>
      </c>
      <c r="H297" s="40">
        <f t="shared" si="5"/>
        <v>0</v>
      </c>
      <c r="I297" s="41">
        <f>SUM(I299:I300)</f>
        <v>0</v>
      </c>
      <c r="J297" s="41">
        <f>SUM(J299:J300)</f>
        <v>0</v>
      </c>
      <c r="K297" s="755"/>
      <c r="L297" s="755"/>
    </row>
    <row r="298" spans="1:12" ht="23.25" customHeight="1" hidden="1">
      <c r="A298" s="33"/>
      <c r="B298" s="25"/>
      <c r="C298" s="26"/>
      <c r="D298" s="26"/>
      <c r="E298" s="26"/>
      <c r="F298" s="38" t="s">
        <v>297</v>
      </c>
      <c r="G298" s="39"/>
      <c r="H298" s="40">
        <f t="shared" si="5"/>
        <v>0</v>
      </c>
      <c r="I298" s="41"/>
      <c r="J298" s="41"/>
      <c r="K298" s="755"/>
      <c r="L298" s="755"/>
    </row>
    <row r="299" spans="1:12" ht="23.25" customHeight="1" hidden="1">
      <c r="A299" s="33"/>
      <c r="B299" s="25"/>
      <c r="C299" s="26"/>
      <c r="D299" s="26"/>
      <c r="E299" s="26">
        <v>8411</v>
      </c>
      <c r="F299" s="42" t="s">
        <v>819</v>
      </c>
      <c r="G299" s="39"/>
      <c r="H299" s="40">
        <f t="shared" si="5"/>
        <v>0</v>
      </c>
      <c r="I299" s="41"/>
      <c r="J299" s="41"/>
      <c r="K299" s="755"/>
      <c r="L299" s="755"/>
    </row>
    <row r="300" spans="1:12" ht="23.25" customHeight="1" hidden="1">
      <c r="A300" s="33"/>
      <c r="B300" s="25"/>
      <c r="C300" s="26"/>
      <c r="D300" s="26"/>
      <c r="E300" s="26"/>
      <c r="F300" s="38" t="s">
        <v>298</v>
      </c>
      <c r="G300" s="39"/>
      <c r="H300" s="40">
        <f t="shared" si="5"/>
        <v>0</v>
      </c>
      <c r="I300" s="41"/>
      <c r="J300" s="41"/>
      <c r="K300" s="755"/>
      <c r="L300" s="755"/>
    </row>
    <row r="301" spans="1:12" s="31" customFormat="1" ht="23.25" customHeight="1">
      <c r="A301" s="24">
        <v>2500</v>
      </c>
      <c r="B301" s="25" t="s">
        <v>359</v>
      </c>
      <c r="C301" s="26">
        <v>0</v>
      </c>
      <c r="D301" s="26">
        <v>0</v>
      </c>
      <c r="E301" s="26"/>
      <c r="F301" s="57" t="s">
        <v>1008</v>
      </c>
      <c r="G301" s="55" t="s">
        <v>689</v>
      </c>
      <c r="H301" s="40">
        <f t="shared" si="5"/>
        <v>187231.39</v>
      </c>
      <c r="I301" s="40">
        <f>I302+I327</f>
        <v>172182.39</v>
      </c>
      <c r="J301" s="40">
        <f>J327</f>
        <v>15049</v>
      </c>
      <c r="K301" s="754"/>
      <c r="L301" s="754"/>
    </row>
    <row r="302" spans="1:12" ht="23.25" customHeight="1">
      <c r="A302" s="33">
        <v>2510</v>
      </c>
      <c r="B302" s="25" t="s">
        <v>359</v>
      </c>
      <c r="C302" s="26">
        <v>1</v>
      </c>
      <c r="D302" s="26">
        <v>0</v>
      </c>
      <c r="E302" s="26"/>
      <c r="F302" s="34" t="s">
        <v>827</v>
      </c>
      <c r="G302" s="35" t="s">
        <v>691</v>
      </c>
      <c r="H302" s="40">
        <f t="shared" si="5"/>
        <v>172182.39</v>
      </c>
      <c r="I302" s="41">
        <f>SUM(I303)</f>
        <v>172182.39</v>
      </c>
      <c r="J302" s="41">
        <f>SUM(J303)</f>
        <v>0</v>
      </c>
      <c r="K302" s="755"/>
      <c r="L302" s="755"/>
    </row>
    <row r="303" spans="1:12" ht="23.25" customHeight="1">
      <c r="A303" s="33">
        <v>2511</v>
      </c>
      <c r="B303" s="25" t="s">
        <v>359</v>
      </c>
      <c r="C303" s="26">
        <v>1</v>
      </c>
      <c r="D303" s="26">
        <v>1</v>
      </c>
      <c r="E303" s="26"/>
      <c r="F303" s="38" t="s">
        <v>690</v>
      </c>
      <c r="G303" s="51" t="s">
        <v>692</v>
      </c>
      <c r="H303" s="40">
        <f t="shared" si="5"/>
        <v>172182.39</v>
      </c>
      <c r="I303" s="41">
        <f>I305</f>
        <v>172182.39</v>
      </c>
      <c r="J303" s="41">
        <f>SUM(J306:J306)</f>
        <v>0</v>
      </c>
      <c r="K303" s="755"/>
      <c r="L303" s="755"/>
    </row>
    <row r="304" spans="1:12" ht="23.25" customHeight="1">
      <c r="A304" s="33"/>
      <c r="B304" s="25"/>
      <c r="C304" s="26"/>
      <c r="D304" s="26"/>
      <c r="E304" s="26"/>
      <c r="F304" s="38" t="s">
        <v>297</v>
      </c>
      <c r="G304" s="39"/>
      <c r="H304" s="40"/>
      <c r="I304" s="41"/>
      <c r="J304" s="41"/>
      <c r="K304" s="755"/>
      <c r="L304" s="755"/>
    </row>
    <row r="305" spans="1:12" ht="15.75">
      <c r="A305" s="33"/>
      <c r="B305" s="25"/>
      <c r="C305" s="26"/>
      <c r="D305" s="26"/>
      <c r="E305" s="24">
        <v>4213</v>
      </c>
      <c r="F305" s="38" t="s">
        <v>195</v>
      </c>
      <c r="G305" s="39"/>
      <c r="H305" s="40">
        <f>I305</f>
        <v>172182.39</v>
      </c>
      <c r="I305" s="40">
        <f>'[4]Բյուջե-2022'!$K$32</f>
        <v>172182.39</v>
      </c>
      <c r="J305" s="41"/>
      <c r="K305" s="755"/>
      <c r="L305" s="755"/>
    </row>
    <row r="306" spans="1:12" ht="23.25" customHeight="1" hidden="1">
      <c r="A306" s="33"/>
      <c r="B306" s="25"/>
      <c r="C306" s="26"/>
      <c r="D306" s="26"/>
      <c r="E306" s="26"/>
      <c r="F306" s="38"/>
      <c r="G306" s="39"/>
      <c r="H306" s="40">
        <f t="shared" si="5"/>
        <v>0</v>
      </c>
      <c r="I306" s="41"/>
      <c r="J306" s="41"/>
      <c r="K306" s="755"/>
      <c r="L306" s="755"/>
    </row>
    <row r="307" spans="1:12" ht="23.25" customHeight="1" hidden="1">
      <c r="A307" s="33">
        <v>2520</v>
      </c>
      <c r="B307" s="25" t="s">
        <v>359</v>
      </c>
      <c r="C307" s="26">
        <v>2</v>
      </c>
      <c r="D307" s="26">
        <v>0</v>
      </c>
      <c r="E307" s="26"/>
      <c r="F307" s="34" t="s">
        <v>828</v>
      </c>
      <c r="G307" s="35" t="s">
        <v>694</v>
      </c>
      <c r="H307" s="40">
        <f t="shared" si="5"/>
        <v>0</v>
      </c>
      <c r="I307" s="41">
        <f>SUM(I308)</f>
        <v>0</v>
      </c>
      <c r="J307" s="41">
        <f>SUM(J308)</f>
        <v>0</v>
      </c>
      <c r="K307" s="755"/>
      <c r="L307" s="755"/>
    </row>
    <row r="308" spans="1:12" ht="23.25" customHeight="1" hidden="1">
      <c r="A308" s="33">
        <v>2521</v>
      </c>
      <c r="B308" s="25" t="s">
        <v>359</v>
      </c>
      <c r="C308" s="26">
        <v>2</v>
      </c>
      <c r="D308" s="26">
        <v>1</v>
      </c>
      <c r="E308" s="26"/>
      <c r="F308" s="38" t="s">
        <v>695</v>
      </c>
      <c r="G308" s="51" t="s">
        <v>696</v>
      </c>
      <c r="H308" s="40">
        <f t="shared" si="5"/>
        <v>0</v>
      </c>
      <c r="I308" s="41">
        <f>SUM(I310:I311)</f>
        <v>0</v>
      </c>
      <c r="J308" s="41">
        <f>SUM(J310:J311)</f>
        <v>0</v>
      </c>
      <c r="K308" s="755"/>
      <c r="L308" s="755"/>
    </row>
    <row r="309" spans="1:12" ht="23.25" customHeight="1" hidden="1">
      <c r="A309" s="33"/>
      <c r="B309" s="25"/>
      <c r="C309" s="26"/>
      <c r="D309" s="26"/>
      <c r="E309" s="26"/>
      <c r="F309" s="38" t="s">
        <v>297</v>
      </c>
      <c r="G309" s="39"/>
      <c r="H309" s="40">
        <f t="shared" si="5"/>
        <v>0</v>
      </c>
      <c r="I309" s="41"/>
      <c r="J309" s="41"/>
      <c r="K309" s="755"/>
      <c r="L309" s="755"/>
    </row>
    <row r="310" spans="1:12" ht="23.25" customHeight="1" hidden="1">
      <c r="A310" s="33"/>
      <c r="B310" s="25"/>
      <c r="C310" s="26"/>
      <c r="D310" s="26"/>
      <c r="E310" s="26"/>
      <c r="F310" s="38" t="s">
        <v>298</v>
      </c>
      <c r="G310" s="39"/>
      <c r="H310" s="40">
        <f t="shared" si="5"/>
        <v>0</v>
      </c>
      <c r="I310" s="41"/>
      <c r="J310" s="41"/>
      <c r="K310" s="755"/>
      <c r="L310" s="755"/>
    </row>
    <row r="311" spans="1:12" ht="23.25" customHeight="1" hidden="1">
      <c r="A311" s="33"/>
      <c r="B311" s="25"/>
      <c r="C311" s="26"/>
      <c r="D311" s="26"/>
      <c r="E311" s="26"/>
      <c r="F311" s="38" t="s">
        <v>298</v>
      </c>
      <c r="G311" s="39"/>
      <c r="H311" s="40">
        <f t="shared" si="5"/>
        <v>0</v>
      </c>
      <c r="I311" s="41"/>
      <c r="J311" s="41"/>
      <c r="K311" s="755"/>
      <c r="L311" s="755"/>
    </row>
    <row r="312" spans="1:12" ht="23.25" customHeight="1" hidden="1">
      <c r="A312" s="33">
        <v>2530</v>
      </c>
      <c r="B312" s="25" t="s">
        <v>359</v>
      </c>
      <c r="C312" s="26">
        <v>3</v>
      </c>
      <c r="D312" s="26">
        <v>0</v>
      </c>
      <c r="E312" s="26"/>
      <c r="F312" s="34" t="s">
        <v>829</v>
      </c>
      <c r="G312" s="35" t="s">
        <v>698</v>
      </c>
      <c r="H312" s="40">
        <f t="shared" si="5"/>
        <v>0</v>
      </c>
      <c r="I312" s="41">
        <f>SUM(I313)</f>
        <v>0</v>
      </c>
      <c r="J312" s="41">
        <f>SUM(J313)</f>
        <v>0</v>
      </c>
      <c r="K312" s="755"/>
      <c r="L312" s="755"/>
    </row>
    <row r="313" spans="1:12" ht="23.25" customHeight="1" hidden="1">
      <c r="A313" s="33">
        <v>3531</v>
      </c>
      <c r="B313" s="25" t="s">
        <v>359</v>
      </c>
      <c r="C313" s="26">
        <v>3</v>
      </c>
      <c r="D313" s="26">
        <v>1</v>
      </c>
      <c r="E313" s="26"/>
      <c r="F313" s="38" t="s">
        <v>697</v>
      </c>
      <c r="G313" s="51" t="s">
        <v>699</v>
      </c>
      <c r="H313" s="40">
        <f t="shared" si="5"/>
        <v>0</v>
      </c>
      <c r="I313" s="41">
        <f>SUM(I315:I316)</f>
        <v>0</v>
      </c>
      <c r="J313" s="41">
        <f>SUM(J315:J316)</f>
        <v>0</v>
      </c>
      <c r="K313" s="755"/>
      <c r="L313" s="755"/>
    </row>
    <row r="314" spans="1:12" ht="23.25" customHeight="1" hidden="1">
      <c r="A314" s="33"/>
      <c r="B314" s="25"/>
      <c r="C314" s="26"/>
      <c r="D314" s="26"/>
      <c r="E314" s="26"/>
      <c r="F314" s="38" t="s">
        <v>297</v>
      </c>
      <c r="G314" s="39"/>
      <c r="H314" s="40">
        <f t="shared" si="5"/>
        <v>0</v>
      </c>
      <c r="I314" s="41"/>
      <c r="J314" s="41"/>
      <c r="K314" s="755"/>
      <c r="L314" s="755"/>
    </row>
    <row r="315" spans="1:12" ht="23.25" customHeight="1" hidden="1">
      <c r="A315" s="33"/>
      <c r="B315" s="25"/>
      <c r="C315" s="26"/>
      <c r="D315" s="26"/>
      <c r="E315" s="26"/>
      <c r="F315" s="38" t="s">
        <v>298</v>
      </c>
      <c r="G315" s="39"/>
      <c r="H315" s="40">
        <f t="shared" si="5"/>
        <v>0</v>
      </c>
      <c r="I315" s="41"/>
      <c r="J315" s="41"/>
      <c r="K315" s="755"/>
      <c r="L315" s="755"/>
    </row>
    <row r="316" spans="1:12" ht="23.25" customHeight="1" hidden="1">
      <c r="A316" s="33"/>
      <c r="B316" s="25"/>
      <c r="C316" s="26"/>
      <c r="D316" s="26"/>
      <c r="E316" s="26"/>
      <c r="F316" s="38" t="s">
        <v>298</v>
      </c>
      <c r="G316" s="39"/>
      <c r="H316" s="40">
        <f t="shared" si="5"/>
        <v>0</v>
      </c>
      <c r="I316" s="41"/>
      <c r="J316" s="41"/>
      <c r="K316" s="755"/>
      <c r="L316" s="755"/>
    </row>
    <row r="317" spans="1:12" ht="23.25" customHeight="1" hidden="1">
      <c r="A317" s="33">
        <v>2540</v>
      </c>
      <c r="B317" s="25" t="s">
        <v>359</v>
      </c>
      <c r="C317" s="26">
        <v>4</v>
      </c>
      <c r="D317" s="26">
        <v>0</v>
      </c>
      <c r="E317" s="26"/>
      <c r="F317" s="34" t="s">
        <v>830</v>
      </c>
      <c r="G317" s="35" t="s">
        <v>701</v>
      </c>
      <c r="H317" s="40">
        <f t="shared" si="5"/>
        <v>0</v>
      </c>
      <c r="I317" s="41">
        <f>SUM(I318)</f>
        <v>0</v>
      </c>
      <c r="J317" s="41">
        <f>SUM(J318)</f>
        <v>0</v>
      </c>
      <c r="K317" s="755"/>
      <c r="L317" s="755"/>
    </row>
    <row r="318" spans="1:12" ht="23.25" customHeight="1" hidden="1">
      <c r="A318" s="33">
        <v>2541</v>
      </c>
      <c r="B318" s="25" t="s">
        <v>359</v>
      </c>
      <c r="C318" s="26">
        <v>4</v>
      </c>
      <c r="D318" s="26">
        <v>1</v>
      </c>
      <c r="E318" s="26"/>
      <c r="F318" s="38" t="s">
        <v>700</v>
      </c>
      <c r="G318" s="51" t="s">
        <v>702</v>
      </c>
      <c r="H318" s="40">
        <f t="shared" si="5"/>
        <v>0</v>
      </c>
      <c r="I318" s="41">
        <f>SUM(I320:I321)</f>
        <v>0</v>
      </c>
      <c r="J318" s="41">
        <f>SUM(J320:J321)</f>
        <v>0</v>
      </c>
      <c r="K318" s="755"/>
      <c r="L318" s="755"/>
    </row>
    <row r="319" spans="1:12" ht="23.25" customHeight="1" hidden="1">
      <c r="A319" s="33"/>
      <c r="B319" s="25"/>
      <c r="C319" s="26"/>
      <c r="D319" s="26"/>
      <c r="E319" s="26"/>
      <c r="F319" s="38" t="s">
        <v>297</v>
      </c>
      <c r="G319" s="39"/>
      <c r="H319" s="40">
        <f t="shared" si="5"/>
        <v>0</v>
      </c>
      <c r="I319" s="41"/>
      <c r="J319" s="41"/>
      <c r="K319" s="755"/>
      <c r="L319" s="755"/>
    </row>
    <row r="320" spans="1:12" ht="23.25" customHeight="1" hidden="1">
      <c r="A320" s="33"/>
      <c r="B320" s="25"/>
      <c r="C320" s="26"/>
      <c r="D320" s="26"/>
      <c r="E320" s="26"/>
      <c r="F320" s="38" t="s">
        <v>298</v>
      </c>
      <c r="G320" s="39"/>
      <c r="H320" s="40">
        <f t="shared" si="5"/>
        <v>0</v>
      </c>
      <c r="I320" s="41"/>
      <c r="J320" s="41"/>
      <c r="K320" s="755"/>
      <c r="L320" s="755"/>
    </row>
    <row r="321" spans="1:12" ht="23.25" customHeight="1" hidden="1">
      <c r="A321" s="33"/>
      <c r="B321" s="25"/>
      <c r="C321" s="26"/>
      <c r="D321" s="26"/>
      <c r="E321" s="26"/>
      <c r="F321" s="38" t="s">
        <v>298</v>
      </c>
      <c r="G321" s="39"/>
      <c r="H321" s="40">
        <f t="shared" si="5"/>
        <v>0</v>
      </c>
      <c r="I321" s="41"/>
      <c r="J321" s="41"/>
      <c r="K321" s="755"/>
      <c r="L321" s="755"/>
    </row>
    <row r="322" spans="1:12" ht="23.25" customHeight="1" hidden="1">
      <c r="A322" s="33">
        <v>2550</v>
      </c>
      <c r="B322" s="25" t="s">
        <v>359</v>
      </c>
      <c r="C322" s="26">
        <v>5</v>
      </c>
      <c r="D322" s="26">
        <v>0</v>
      </c>
      <c r="E322" s="26"/>
      <c r="F322" s="34" t="s">
        <v>831</v>
      </c>
      <c r="G322" s="35" t="s">
        <v>704</v>
      </c>
      <c r="H322" s="40">
        <f t="shared" si="5"/>
        <v>0</v>
      </c>
      <c r="I322" s="41">
        <f>SUM(I323)</f>
        <v>0</v>
      </c>
      <c r="J322" s="41">
        <f>SUM(J323)</f>
        <v>0</v>
      </c>
      <c r="K322" s="755"/>
      <c r="L322" s="755"/>
    </row>
    <row r="323" spans="1:12" ht="23.25" customHeight="1" hidden="1">
      <c r="A323" s="33">
        <v>2551</v>
      </c>
      <c r="B323" s="25" t="s">
        <v>359</v>
      </c>
      <c r="C323" s="26">
        <v>5</v>
      </c>
      <c r="D323" s="26">
        <v>1</v>
      </c>
      <c r="E323" s="26"/>
      <c r="F323" s="38" t="s">
        <v>703</v>
      </c>
      <c r="G323" s="51" t="s">
        <v>705</v>
      </c>
      <c r="H323" s="40">
        <f t="shared" si="5"/>
        <v>0</v>
      </c>
      <c r="I323" s="41">
        <f>SUM(I325:I326)</f>
        <v>0</v>
      </c>
      <c r="J323" s="41">
        <f>SUM(J325:J326)</f>
        <v>0</v>
      </c>
      <c r="K323" s="755"/>
      <c r="L323" s="755"/>
    </row>
    <row r="324" spans="1:12" ht="23.25" customHeight="1" hidden="1">
      <c r="A324" s="33"/>
      <c r="B324" s="25"/>
      <c r="C324" s="26"/>
      <c r="D324" s="26"/>
      <c r="E324" s="26"/>
      <c r="F324" s="38" t="s">
        <v>297</v>
      </c>
      <c r="G324" s="39"/>
      <c r="H324" s="40">
        <f t="shared" si="5"/>
        <v>0</v>
      </c>
      <c r="I324" s="41"/>
      <c r="J324" s="41"/>
      <c r="K324" s="755"/>
      <c r="L324" s="755"/>
    </row>
    <row r="325" spans="1:12" ht="23.25" customHeight="1" hidden="1">
      <c r="A325" s="33"/>
      <c r="B325" s="25"/>
      <c r="C325" s="26"/>
      <c r="D325" s="26"/>
      <c r="E325" s="26"/>
      <c r="F325" s="38" t="s">
        <v>298</v>
      </c>
      <c r="G325" s="39"/>
      <c r="H325" s="40">
        <f t="shared" si="5"/>
        <v>0</v>
      </c>
      <c r="I325" s="41"/>
      <c r="J325" s="41"/>
      <c r="K325" s="755"/>
      <c r="L325" s="755"/>
    </row>
    <row r="326" spans="1:12" ht="23.25" customHeight="1" hidden="1">
      <c r="A326" s="33"/>
      <c r="B326" s="25"/>
      <c r="C326" s="26"/>
      <c r="D326" s="26"/>
      <c r="E326" s="26"/>
      <c r="F326" s="38" t="s">
        <v>298</v>
      </c>
      <c r="G326" s="39"/>
      <c r="H326" s="40">
        <f t="shared" si="5"/>
        <v>0</v>
      </c>
      <c r="I326" s="41"/>
      <c r="J326" s="41"/>
      <c r="K326" s="755"/>
      <c r="L326" s="755"/>
    </row>
    <row r="327" spans="1:12" ht="23.25" customHeight="1">
      <c r="A327" s="33">
        <v>2560</v>
      </c>
      <c r="B327" s="25" t="s">
        <v>359</v>
      </c>
      <c r="C327" s="26">
        <v>6</v>
      </c>
      <c r="D327" s="26">
        <v>0</v>
      </c>
      <c r="E327" s="26"/>
      <c r="F327" s="34" t="s">
        <v>832</v>
      </c>
      <c r="G327" s="35" t="s">
        <v>707</v>
      </c>
      <c r="H327" s="40">
        <f t="shared" si="5"/>
        <v>15049</v>
      </c>
      <c r="I327" s="41">
        <f>SUM(I328)</f>
        <v>0</v>
      </c>
      <c r="J327" s="41">
        <f>SUM(J328)</f>
        <v>15049</v>
      </c>
      <c r="K327" s="755"/>
      <c r="L327" s="755"/>
    </row>
    <row r="328" spans="1:12" ht="23.25" customHeight="1">
      <c r="A328" s="33">
        <v>2561</v>
      </c>
      <c r="B328" s="25" t="s">
        <v>359</v>
      </c>
      <c r="C328" s="26">
        <v>6</v>
      </c>
      <c r="D328" s="26">
        <v>1</v>
      </c>
      <c r="E328" s="26"/>
      <c r="F328" s="38" t="s">
        <v>706</v>
      </c>
      <c r="G328" s="51" t="s">
        <v>708</v>
      </c>
      <c r="H328" s="40">
        <f>SUM(I328:J328)</f>
        <v>15049</v>
      </c>
      <c r="I328" s="41"/>
      <c r="J328" s="41">
        <f>J331+J330</f>
        <v>15049</v>
      </c>
      <c r="K328" s="755"/>
      <c r="L328" s="755"/>
    </row>
    <row r="329" spans="1:12" ht="23.25" customHeight="1">
      <c r="A329" s="33"/>
      <c r="B329" s="25"/>
      <c r="C329" s="26"/>
      <c r="D329" s="26"/>
      <c r="E329" s="26"/>
      <c r="F329" s="38" t="s">
        <v>297</v>
      </c>
      <c r="G329" s="39"/>
      <c r="H329" s="40">
        <f t="shared" si="5"/>
        <v>0</v>
      </c>
      <c r="I329" s="41"/>
      <c r="J329" s="41"/>
      <c r="K329" s="755"/>
      <c r="L329" s="755"/>
    </row>
    <row r="330" spans="1:12" ht="15.75">
      <c r="A330" s="33"/>
      <c r="B330" s="25"/>
      <c r="C330" s="26"/>
      <c r="D330" s="26"/>
      <c r="E330" s="26">
        <v>5131</v>
      </c>
      <c r="F330" s="38" t="s">
        <v>472</v>
      </c>
      <c r="G330" s="39"/>
      <c r="H330" s="40">
        <f>J330</f>
        <v>15049</v>
      </c>
      <c r="I330" s="41"/>
      <c r="J330" s="41">
        <f>'[4]Բյուջե-2022'!$BB$30</f>
        <v>15049</v>
      </c>
      <c r="K330" s="755"/>
      <c r="L330" s="755"/>
    </row>
    <row r="331" spans="1:12" ht="15.75" hidden="1">
      <c r="A331" s="33"/>
      <c r="B331" s="25"/>
      <c r="C331" s="26"/>
      <c r="D331" s="26"/>
      <c r="E331" s="26">
        <v>5122</v>
      </c>
      <c r="F331" s="38" t="s">
        <v>928</v>
      </c>
      <c r="G331" s="39"/>
      <c r="H331" s="40">
        <f>J331</f>
        <v>0</v>
      </c>
      <c r="I331" s="41"/>
      <c r="J331" s="41"/>
      <c r="K331" s="755"/>
      <c r="L331" s="755"/>
    </row>
    <row r="332" spans="1:12" s="31" customFormat="1" ht="23.25" customHeight="1">
      <c r="A332" s="24">
        <v>2600</v>
      </c>
      <c r="B332" s="25" t="s">
        <v>360</v>
      </c>
      <c r="C332" s="26">
        <v>0</v>
      </c>
      <c r="D332" s="26">
        <v>0</v>
      </c>
      <c r="E332" s="26"/>
      <c r="F332" s="57" t="s">
        <v>1009</v>
      </c>
      <c r="G332" s="55" t="s">
        <v>709</v>
      </c>
      <c r="H332" s="40">
        <f t="shared" si="5"/>
        <v>19483</v>
      </c>
      <c r="I332" s="40">
        <f>SUM(I333+I339+I344+I349+I354+I359)</f>
        <v>6083</v>
      </c>
      <c r="J332" s="40">
        <f>SUM(J333+J339+J344+J349+J354+J359)</f>
        <v>13400</v>
      </c>
      <c r="K332" s="754"/>
      <c r="L332" s="754"/>
    </row>
    <row r="333" spans="1:12" ht="23.25" customHeight="1" hidden="1">
      <c r="A333" s="33">
        <v>2610</v>
      </c>
      <c r="B333" s="25" t="s">
        <v>360</v>
      </c>
      <c r="C333" s="26">
        <v>1</v>
      </c>
      <c r="D333" s="26">
        <v>0</v>
      </c>
      <c r="E333" s="26"/>
      <c r="F333" s="34" t="s">
        <v>833</v>
      </c>
      <c r="G333" s="35" t="s">
        <v>711</v>
      </c>
      <c r="H333" s="40">
        <f t="shared" si="5"/>
        <v>0</v>
      </c>
      <c r="I333" s="41">
        <f>SUM(I334)</f>
        <v>0</v>
      </c>
      <c r="J333" s="41">
        <f>SUM(J334:J338)</f>
        <v>0</v>
      </c>
      <c r="K333" s="755"/>
      <c r="L333" s="755"/>
    </row>
    <row r="334" spans="1:12" ht="23.25" customHeight="1" hidden="1">
      <c r="A334" s="33">
        <v>2611</v>
      </c>
      <c r="B334" s="25" t="s">
        <v>360</v>
      </c>
      <c r="C334" s="26">
        <v>1</v>
      </c>
      <c r="D334" s="26">
        <v>1</v>
      </c>
      <c r="E334" s="26"/>
      <c r="F334" s="38" t="s">
        <v>712</v>
      </c>
      <c r="G334" s="51" t="s">
        <v>713</v>
      </c>
      <c r="H334" s="40">
        <f t="shared" si="5"/>
        <v>0</v>
      </c>
      <c r="I334" s="41">
        <f>SUM(I336:I338)</f>
        <v>0</v>
      </c>
      <c r="J334" s="41"/>
      <c r="K334" s="755"/>
      <c r="L334" s="755"/>
    </row>
    <row r="335" spans="1:12" ht="23.25" customHeight="1" hidden="1">
      <c r="A335" s="33"/>
      <c r="B335" s="25"/>
      <c r="C335" s="26"/>
      <c r="D335" s="26"/>
      <c r="E335" s="26"/>
      <c r="F335" s="38" t="s">
        <v>297</v>
      </c>
      <c r="G335" s="39"/>
      <c r="H335" s="40"/>
      <c r="I335" s="41"/>
      <c r="J335" s="41"/>
      <c r="K335" s="755"/>
      <c r="L335" s="755"/>
    </row>
    <row r="336" spans="1:12" ht="23.25" customHeight="1" hidden="1">
      <c r="A336" s="33"/>
      <c r="B336" s="25"/>
      <c r="C336" s="26"/>
      <c r="D336" s="26"/>
      <c r="E336" s="26">
        <v>4521</v>
      </c>
      <c r="F336" s="38" t="s">
        <v>282</v>
      </c>
      <c r="G336" s="39"/>
      <c r="H336" s="40">
        <f t="shared" si="5"/>
        <v>0</v>
      </c>
      <c r="I336" s="41"/>
      <c r="J336" s="41"/>
      <c r="K336" s="755"/>
      <c r="L336" s="755"/>
    </row>
    <row r="337" spans="1:12" ht="23.25" customHeight="1" hidden="1">
      <c r="A337" s="33"/>
      <c r="B337" s="25"/>
      <c r="C337" s="26"/>
      <c r="D337" s="26"/>
      <c r="E337" s="26">
        <v>5113</v>
      </c>
      <c r="F337" s="38" t="s">
        <v>917</v>
      </c>
      <c r="G337" s="39"/>
      <c r="H337" s="40">
        <f>SUM(I337:J337)</f>
        <v>0</v>
      </c>
      <c r="I337" s="41"/>
      <c r="J337" s="41"/>
      <c r="K337" s="755"/>
      <c r="L337" s="755"/>
    </row>
    <row r="338" spans="1:12" ht="23.25" customHeight="1" hidden="1">
      <c r="A338" s="33"/>
      <c r="B338" s="25"/>
      <c r="C338" s="26"/>
      <c r="D338" s="26"/>
      <c r="E338" s="26">
        <v>5129</v>
      </c>
      <c r="F338" s="38" t="s">
        <v>917</v>
      </c>
      <c r="G338" s="39"/>
      <c r="H338" s="40">
        <f t="shared" si="5"/>
        <v>0</v>
      </c>
      <c r="I338" s="41"/>
      <c r="J338" s="41"/>
      <c r="K338" s="755"/>
      <c r="L338" s="755"/>
    </row>
    <row r="339" spans="1:12" ht="23.25" customHeight="1" hidden="1">
      <c r="A339" s="33">
        <v>2620</v>
      </c>
      <c r="B339" s="25" t="s">
        <v>360</v>
      </c>
      <c r="C339" s="26">
        <v>2</v>
      </c>
      <c r="D339" s="26">
        <v>0</v>
      </c>
      <c r="E339" s="26"/>
      <c r="F339" s="34" t="s">
        <v>834</v>
      </c>
      <c r="G339" s="35" t="s">
        <v>715</v>
      </c>
      <c r="H339" s="40">
        <f t="shared" si="5"/>
        <v>0</v>
      </c>
      <c r="I339" s="41">
        <f>SUM(I340)</f>
        <v>0</v>
      </c>
      <c r="J339" s="41">
        <f>SUM(J340)</f>
        <v>0</v>
      </c>
      <c r="K339" s="755"/>
      <c r="L339" s="755"/>
    </row>
    <row r="340" spans="1:12" ht="23.25" customHeight="1" hidden="1">
      <c r="A340" s="33">
        <v>2621</v>
      </c>
      <c r="B340" s="25" t="s">
        <v>360</v>
      </c>
      <c r="C340" s="26">
        <v>2</v>
      </c>
      <c r="D340" s="26">
        <v>1</v>
      </c>
      <c r="E340" s="26"/>
      <c r="F340" s="38" t="s">
        <v>714</v>
      </c>
      <c r="G340" s="51" t="s">
        <v>716</v>
      </c>
      <c r="H340" s="40">
        <f t="shared" si="5"/>
        <v>0</v>
      </c>
      <c r="I340" s="41">
        <f>SUM(I342:I343)</f>
        <v>0</v>
      </c>
      <c r="J340" s="41">
        <f>SUM(J342:J343)</f>
        <v>0</v>
      </c>
      <c r="K340" s="755"/>
      <c r="L340" s="755"/>
    </row>
    <row r="341" spans="1:12" ht="23.25" customHeight="1" hidden="1">
      <c r="A341" s="33"/>
      <c r="B341" s="25"/>
      <c r="C341" s="26"/>
      <c r="D341" s="26"/>
      <c r="E341" s="26"/>
      <c r="F341" s="38" t="s">
        <v>297</v>
      </c>
      <c r="G341" s="39"/>
      <c r="H341" s="40">
        <f t="shared" si="5"/>
        <v>0</v>
      </c>
      <c r="I341" s="41"/>
      <c r="J341" s="41"/>
      <c r="K341" s="755"/>
      <c r="L341" s="755"/>
    </row>
    <row r="342" spans="1:12" ht="23.25" customHeight="1" hidden="1">
      <c r="A342" s="33"/>
      <c r="B342" s="25"/>
      <c r="C342" s="26"/>
      <c r="D342" s="26"/>
      <c r="E342" s="26"/>
      <c r="F342" s="38" t="s">
        <v>298</v>
      </c>
      <c r="G342" s="39"/>
      <c r="H342" s="40">
        <f t="shared" si="5"/>
        <v>0</v>
      </c>
      <c r="I342" s="41"/>
      <c r="J342" s="41"/>
      <c r="K342" s="755"/>
      <c r="L342" s="755"/>
    </row>
    <row r="343" spans="1:12" ht="23.25" customHeight="1" hidden="1">
      <c r="A343" s="33"/>
      <c r="B343" s="25"/>
      <c r="C343" s="26"/>
      <c r="D343" s="26"/>
      <c r="E343" s="26"/>
      <c r="F343" s="38" t="s">
        <v>298</v>
      </c>
      <c r="G343" s="39"/>
      <c r="H343" s="40">
        <f t="shared" si="5"/>
        <v>0</v>
      </c>
      <c r="I343" s="41"/>
      <c r="J343" s="41"/>
      <c r="K343" s="755"/>
      <c r="L343" s="755"/>
    </row>
    <row r="344" spans="1:12" ht="23.25" customHeight="1" hidden="1">
      <c r="A344" s="33">
        <v>2630</v>
      </c>
      <c r="B344" s="25" t="s">
        <v>360</v>
      </c>
      <c r="C344" s="26">
        <v>3</v>
      </c>
      <c r="D344" s="26">
        <v>0</v>
      </c>
      <c r="E344" s="26"/>
      <c r="F344" s="34" t="s">
        <v>835</v>
      </c>
      <c r="G344" s="35" t="s">
        <v>718</v>
      </c>
      <c r="H344" s="40">
        <f t="shared" si="5"/>
        <v>0</v>
      </c>
      <c r="I344" s="41">
        <f>SUM(I345)</f>
        <v>0</v>
      </c>
      <c r="J344" s="41">
        <f>SUM(J345)</f>
        <v>0</v>
      </c>
      <c r="K344" s="755"/>
      <c r="L344" s="755"/>
    </row>
    <row r="345" spans="1:12" ht="23.25" customHeight="1" hidden="1">
      <c r="A345" s="33">
        <v>2631</v>
      </c>
      <c r="B345" s="25" t="s">
        <v>360</v>
      </c>
      <c r="C345" s="26">
        <v>3</v>
      </c>
      <c r="D345" s="26">
        <v>1</v>
      </c>
      <c r="E345" s="26"/>
      <c r="F345" s="38" t="s">
        <v>719</v>
      </c>
      <c r="G345" s="35" t="s">
        <v>720</v>
      </c>
      <c r="H345" s="40">
        <f t="shared" si="5"/>
        <v>0</v>
      </c>
      <c r="I345" s="41">
        <f>SUM(I347:I348)</f>
        <v>0</v>
      </c>
      <c r="J345" s="41">
        <f>SUM(J347:J348)</f>
        <v>0</v>
      </c>
      <c r="K345" s="755"/>
      <c r="L345" s="755"/>
    </row>
    <row r="346" spans="1:12" ht="23.25" customHeight="1" hidden="1">
      <c r="A346" s="33"/>
      <c r="B346" s="25"/>
      <c r="C346" s="26"/>
      <c r="D346" s="26"/>
      <c r="E346" s="26"/>
      <c r="F346" s="38" t="s">
        <v>297</v>
      </c>
      <c r="G346" s="39"/>
      <c r="H346" s="40">
        <f t="shared" si="5"/>
        <v>0</v>
      </c>
      <c r="I346" s="41"/>
      <c r="J346" s="41"/>
      <c r="K346" s="755"/>
      <c r="L346" s="755"/>
    </row>
    <row r="347" spans="1:12" ht="23.25" customHeight="1" hidden="1">
      <c r="A347" s="33"/>
      <c r="B347" s="25"/>
      <c r="C347" s="26"/>
      <c r="D347" s="26"/>
      <c r="E347" s="33">
        <v>5113</v>
      </c>
      <c r="F347" s="38" t="s">
        <v>836</v>
      </c>
      <c r="G347" s="39"/>
      <c r="H347" s="40">
        <f t="shared" si="5"/>
        <v>0</v>
      </c>
      <c r="I347" s="41"/>
      <c r="J347" s="41"/>
      <c r="K347" s="755"/>
      <c r="L347" s="755"/>
    </row>
    <row r="348" spans="1:12" ht="23.25" customHeight="1" hidden="1">
      <c r="A348" s="33"/>
      <c r="B348" s="25"/>
      <c r="C348" s="26"/>
      <c r="D348" s="26"/>
      <c r="E348" s="33">
        <v>5134</v>
      </c>
      <c r="F348" s="58" t="s">
        <v>279</v>
      </c>
      <c r="G348" s="39"/>
      <c r="H348" s="40">
        <f t="shared" si="5"/>
        <v>0</v>
      </c>
      <c r="I348" s="41"/>
      <c r="J348" s="41"/>
      <c r="K348" s="755"/>
      <c r="L348" s="755"/>
    </row>
    <row r="349" spans="1:12" ht="23.25" customHeight="1">
      <c r="A349" s="33">
        <v>2640</v>
      </c>
      <c r="B349" s="25" t="s">
        <v>360</v>
      </c>
      <c r="C349" s="26">
        <v>4</v>
      </c>
      <c r="D349" s="26">
        <v>0</v>
      </c>
      <c r="E349" s="26"/>
      <c r="F349" s="34" t="s">
        <v>837</v>
      </c>
      <c r="G349" s="35" t="s">
        <v>722</v>
      </c>
      <c r="H349" s="40">
        <f t="shared" si="5"/>
        <v>400</v>
      </c>
      <c r="I349" s="41">
        <f>SUM(I350)</f>
        <v>0</v>
      </c>
      <c r="J349" s="41">
        <f>SUM(J350)</f>
        <v>400</v>
      </c>
      <c r="K349" s="755"/>
      <c r="L349" s="755"/>
    </row>
    <row r="350" spans="1:12" ht="23.25" customHeight="1">
      <c r="A350" s="33">
        <v>2641</v>
      </c>
      <c r="B350" s="25" t="s">
        <v>360</v>
      </c>
      <c r="C350" s="26">
        <v>4</v>
      </c>
      <c r="D350" s="26">
        <v>1</v>
      </c>
      <c r="E350" s="26"/>
      <c r="F350" s="38" t="s">
        <v>723</v>
      </c>
      <c r="G350" s="51" t="s">
        <v>724</v>
      </c>
      <c r="H350" s="40">
        <f t="shared" si="5"/>
        <v>400</v>
      </c>
      <c r="I350" s="41">
        <f>SUM(I351:I353)</f>
        <v>0</v>
      </c>
      <c r="J350" s="41">
        <f>SUM(J351:J353)</f>
        <v>400</v>
      </c>
      <c r="K350" s="755"/>
      <c r="L350" s="755"/>
    </row>
    <row r="351" spans="1:12" ht="23.25" customHeight="1" hidden="1">
      <c r="A351" s="33"/>
      <c r="B351" s="25"/>
      <c r="C351" s="26"/>
      <c r="D351" s="26"/>
      <c r="E351" s="26"/>
      <c r="F351" s="38" t="s">
        <v>297</v>
      </c>
      <c r="G351" s="39"/>
      <c r="H351" s="40">
        <f t="shared" si="5"/>
        <v>0</v>
      </c>
      <c r="I351" s="41"/>
      <c r="J351" s="41"/>
      <c r="K351" s="755"/>
      <c r="L351" s="755"/>
    </row>
    <row r="352" spans="1:12" ht="23.25" customHeight="1" hidden="1">
      <c r="A352" s="33"/>
      <c r="B352" s="25"/>
      <c r="C352" s="26"/>
      <c r="D352" s="26"/>
      <c r="E352" s="26">
        <v>4251</v>
      </c>
      <c r="F352" s="38" t="s">
        <v>212</v>
      </c>
      <c r="G352" s="39"/>
      <c r="H352" s="40"/>
      <c r="I352" s="41"/>
      <c r="J352" s="41"/>
      <c r="K352" s="755"/>
      <c r="L352" s="755"/>
    </row>
    <row r="353" spans="1:12" ht="23.25" customHeight="1">
      <c r="A353" s="33"/>
      <c r="B353" s="25"/>
      <c r="C353" s="26"/>
      <c r="D353" s="26"/>
      <c r="E353" s="26">
        <v>5122</v>
      </c>
      <c r="F353" s="38" t="s">
        <v>1107</v>
      </c>
      <c r="G353" s="39"/>
      <c r="H353" s="40">
        <f t="shared" si="5"/>
        <v>400</v>
      </c>
      <c r="I353" s="41"/>
      <c r="J353" s="41">
        <f>'[4]Բյուջե-2022'!$BD$34</f>
        <v>400</v>
      </c>
      <c r="K353" s="755"/>
      <c r="L353" s="755"/>
    </row>
    <row r="354" spans="1:12" ht="23.25" customHeight="1" hidden="1">
      <c r="A354" s="33">
        <v>2650</v>
      </c>
      <c r="B354" s="25" t="s">
        <v>360</v>
      </c>
      <c r="C354" s="26">
        <v>5</v>
      </c>
      <c r="D354" s="26">
        <v>0</v>
      </c>
      <c r="E354" s="26"/>
      <c r="F354" s="34" t="s">
        <v>839</v>
      </c>
      <c r="G354" s="35" t="s">
        <v>730</v>
      </c>
      <c r="H354" s="40">
        <f aca="true" t="shared" si="6" ref="H354:H418">SUM(I354:J354)</f>
        <v>0</v>
      </c>
      <c r="I354" s="41">
        <f>SUM(I355)</f>
        <v>0</v>
      </c>
      <c r="J354" s="41">
        <f>SUM(J355)</f>
        <v>0</v>
      </c>
      <c r="K354" s="755"/>
      <c r="L354" s="755"/>
    </row>
    <row r="355" spans="1:12" ht="23.25" customHeight="1" hidden="1">
      <c r="A355" s="33">
        <v>2651</v>
      </c>
      <c r="B355" s="25" t="s">
        <v>360</v>
      </c>
      <c r="C355" s="26">
        <v>5</v>
      </c>
      <c r="D355" s="26">
        <v>1</v>
      </c>
      <c r="E355" s="26"/>
      <c r="F355" s="38" t="s">
        <v>729</v>
      </c>
      <c r="G355" s="51" t="s">
        <v>731</v>
      </c>
      <c r="H355" s="40">
        <f t="shared" si="6"/>
        <v>0</v>
      </c>
      <c r="I355" s="41">
        <f>SUM(I357:I358)</f>
        <v>0</v>
      </c>
      <c r="J355" s="41">
        <f>SUM(J357:J358)</f>
        <v>0</v>
      </c>
      <c r="K355" s="755"/>
      <c r="L355" s="755"/>
    </row>
    <row r="356" spans="1:12" ht="23.25" customHeight="1" hidden="1">
      <c r="A356" s="33"/>
      <c r="B356" s="25"/>
      <c r="C356" s="26"/>
      <c r="D356" s="26"/>
      <c r="E356" s="26"/>
      <c r="F356" s="38" t="s">
        <v>297</v>
      </c>
      <c r="G356" s="39"/>
      <c r="H356" s="40">
        <f t="shared" si="6"/>
        <v>0</v>
      </c>
      <c r="I356" s="41"/>
      <c r="J356" s="41"/>
      <c r="K356" s="755"/>
      <c r="L356" s="755"/>
    </row>
    <row r="357" spans="1:12" ht="23.25" customHeight="1" hidden="1">
      <c r="A357" s="33"/>
      <c r="B357" s="25"/>
      <c r="C357" s="26"/>
      <c r="D357" s="26"/>
      <c r="E357" s="26"/>
      <c r="F357" s="38" t="s">
        <v>298</v>
      </c>
      <c r="G357" s="39"/>
      <c r="H357" s="40">
        <f t="shared" si="6"/>
        <v>0</v>
      </c>
      <c r="I357" s="41"/>
      <c r="J357" s="41"/>
      <c r="K357" s="755"/>
      <c r="L357" s="755"/>
    </row>
    <row r="358" spans="1:12" ht="23.25" customHeight="1" hidden="1">
      <c r="A358" s="33"/>
      <c r="B358" s="25"/>
      <c r="C358" s="26"/>
      <c r="D358" s="26"/>
      <c r="E358" s="26"/>
      <c r="F358" s="38" t="s">
        <v>298</v>
      </c>
      <c r="G358" s="39"/>
      <c r="H358" s="40">
        <f t="shared" si="6"/>
        <v>0</v>
      </c>
      <c r="I358" s="41"/>
      <c r="J358" s="41"/>
      <c r="K358" s="755"/>
      <c r="L358" s="755"/>
    </row>
    <row r="359" spans="1:12" ht="23.25" customHeight="1">
      <c r="A359" s="33">
        <v>2660</v>
      </c>
      <c r="B359" s="25" t="s">
        <v>360</v>
      </c>
      <c r="C359" s="26">
        <v>6</v>
      </c>
      <c r="D359" s="26">
        <v>0</v>
      </c>
      <c r="E359" s="26"/>
      <c r="F359" s="34" t="s">
        <v>840</v>
      </c>
      <c r="G359" s="56" t="s">
        <v>733</v>
      </c>
      <c r="H359" s="41">
        <f t="shared" si="6"/>
        <v>19083</v>
      </c>
      <c r="I359" s="41">
        <f>I360</f>
        <v>6083</v>
      </c>
      <c r="J359" s="41">
        <f>J363</f>
        <v>13000</v>
      </c>
      <c r="K359" s="755"/>
      <c r="L359" s="755"/>
    </row>
    <row r="360" spans="1:12" ht="23.25" customHeight="1">
      <c r="A360" s="33">
        <v>2661</v>
      </c>
      <c r="B360" s="25" t="s">
        <v>360</v>
      </c>
      <c r="C360" s="26">
        <v>6</v>
      </c>
      <c r="D360" s="26">
        <v>1</v>
      </c>
      <c r="E360" s="26"/>
      <c r="F360" s="38" t="s">
        <v>732</v>
      </c>
      <c r="G360" s="51" t="s">
        <v>734</v>
      </c>
      <c r="H360" s="40">
        <f t="shared" si="6"/>
        <v>19083</v>
      </c>
      <c r="I360" s="41">
        <f>I362</f>
        <v>6083</v>
      </c>
      <c r="J360" s="41">
        <f>J362</f>
        <v>13000</v>
      </c>
      <c r="K360" s="755"/>
      <c r="L360" s="755"/>
    </row>
    <row r="361" spans="1:12" ht="23.25" customHeight="1" hidden="1">
      <c r="A361" s="33"/>
      <c r="B361" s="25"/>
      <c r="C361" s="26"/>
      <c r="D361" s="26"/>
      <c r="E361" s="26">
        <v>4521</v>
      </c>
      <c r="F361" s="38" t="s">
        <v>875</v>
      </c>
      <c r="G361" s="39"/>
      <c r="H361" s="40">
        <f>I361</f>
        <v>0</v>
      </c>
      <c r="I361" s="41">
        <v>0</v>
      </c>
      <c r="J361" s="41"/>
      <c r="K361" s="755"/>
      <c r="L361" s="755"/>
    </row>
    <row r="362" spans="1:12" ht="15.75">
      <c r="A362" s="33"/>
      <c r="B362" s="25"/>
      <c r="C362" s="26"/>
      <c r="D362" s="26"/>
      <c r="E362" s="33">
        <v>4241</v>
      </c>
      <c r="F362" s="38" t="s">
        <v>211</v>
      </c>
      <c r="G362" s="39"/>
      <c r="H362" s="40">
        <f>SUM(I362:J362)</f>
        <v>19083</v>
      </c>
      <c r="I362" s="40">
        <f>'[4]Բյուջե-2022'!$AC$35</f>
        <v>6083</v>
      </c>
      <c r="J362" s="41">
        <f>J363</f>
        <v>13000</v>
      </c>
      <c r="K362" s="755"/>
      <c r="L362" s="755"/>
    </row>
    <row r="363" spans="1:12" ht="23.25" customHeight="1">
      <c r="A363" s="33"/>
      <c r="B363" s="25"/>
      <c r="C363" s="26"/>
      <c r="D363" s="26"/>
      <c r="E363" s="26">
        <v>5134</v>
      </c>
      <c r="F363" s="38" t="s">
        <v>876</v>
      </c>
      <c r="G363" s="39"/>
      <c r="H363" s="40">
        <f>J363</f>
        <v>13000</v>
      </c>
      <c r="I363" s="41"/>
      <c r="J363" s="41">
        <f>'[4]Բյուջե-2022'!$BE$35</f>
        <v>13000</v>
      </c>
      <c r="K363" s="755"/>
      <c r="L363" s="755"/>
    </row>
    <row r="364" spans="1:12" ht="23.25" customHeight="1">
      <c r="A364" s="33"/>
      <c r="B364" s="25"/>
      <c r="C364" s="26"/>
      <c r="D364" s="26"/>
      <c r="E364" s="26">
        <v>8111</v>
      </c>
      <c r="F364" s="38" t="s">
        <v>297</v>
      </c>
      <c r="G364" s="39"/>
      <c r="H364" s="40">
        <f t="shared" si="6"/>
        <v>0</v>
      </c>
      <c r="I364" s="40"/>
      <c r="J364" s="40">
        <v>0</v>
      </c>
      <c r="K364" s="754"/>
      <c r="L364" s="754"/>
    </row>
    <row r="365" spans="1:12" ht="23.25" customHeight="1" hidden="1">
      <c r="A365" s="33"/>
      <c r="B365" s="25"/>
      <c r="C365" s="26"/>
      <c r="D365" s="26"/>
      <c r="E365" s="26"/>
      <c r="F365" s="38" t="s">
        <v>298</v>
      </c>
      <c r="G365" s="39"/>
      <c r="H365" s="40">
        <f t="shared" si="6"/>
        <v>0</v>
      </c>
      <c r="I365" s="41"/>
      <c r="J365" s="41"/>
      <c r="K365" s="755"/>
      <c r="L365" s="755"/>
    </row>
    <row r="366" spans="1:12" ht="23.25" customHeight="1" hidden="1">
      <c r="A366" s="33"/>
      <c r="B366" s="25"/>
      <c r="C366" s="26"/>
      <c r="D366" s="26"/>
      <c r="E366" s="26"/>
      <c r="F366" s="38" t="s">
        <v>298</v>
      </c>
      <c r="G366" s="39"/>
      <c r="H366" s="40">
        <f t="shared" si="6"/>
        <v>0</v>
      </c>
      <c r="I366" s="41"/>
      <c r="J366" s="41"/>
      <c r="K366" s="755"/>
      <c r="L366" s="755"/>
    </row>
    <row r="367" spans="1:12" s="31" customFormat="1" ht="23.25" customHeight="1" hidden="1">
      <c r="A367" s="24">
        <v>2700</v>
      </c>
      <c r="B367" s="25" t="s">
        <v>361</v>
      </c>
      <c r="C367" s="26">
        <v>0</v>
      </c>
      <c r="D367" s="26">
        <v>0</v>
      </c>
      <c r="E367" s="26"/>
      <c r="F367" s="57" t="s">
        <v>1010</v>
      </c>
      <c r="G367" s="55" t="s">
        <v>735</v>
      </c>
      <c r="H367" s="40">
        <f t="shared" si="6"/>
        <v>0</v>
      </c>
      <c r="I367" s="40">
        <f>SUM(I368+I381+I398+I415+I420+I425)</f>
        <v>0</v>
      </c>
      <c r="J367" s="40">
        <f>SUM(J368+J381+J398+J415+J420+J425)</f>
        <v>0</v>
      </c>
      <c r="K367" s="754"/>
      <c r="L367" s="754"/>
    </row>
    <row r="368" spans="1:12" ht="23.25" customHeight="1" hidden="1">
      <c r="A368" s="33">
        <v>2710</v>
      </c>
      <c r="B368" s="25" t="s">
        <v>361</v>
      </c>
      <c r="C368" s="26">
        <v>1</v>
      </c>
      <c r="D368" s="26">
        <v>0</v>
      </c>
      <c r="E368" s="26"/>
      <c r="F368" s="34" t="s">
        <v>841</v>
      </c>
      <c r="G368" s="35" t="s">
        <v>737</v>
      </c>
      <c r="H368" s="40">
        <f t="shared" si="6"/>
        <v>0</v>
      </c>
      <c r="I368" s="41">
        <f>SUM(I369+I373+I377)</f>
        <v>0</v>
      </c>
      <c r="J368" s="41">
        <f>SUM(J369+J373+J377)</f>
        <v>0</v>
      </c>
      <c r="K368" s="755"/>
      <c r="L368" s="755"/>
    </row>
    <row r="369" spans="1:12" ht="23.25" customHeight="1" hidden="1">
      <c r="A369" s="33">
        <v>2711</v>
      </c>
      <c r="B369" s="25" t="s">
        <v>361</v>
      </c>
      <c r="C369" s="26">
        <v>1</v>
      </c>
      <c r="D369" s="26">
        <v>1</v>
      </c>
      <c r="E369" s="26"/>
      <c r="F369" s="38" t="s">
        <v>738</v>
      </c>
      <c r="G369" s="51" t="s">
        <v>739</v>
      </c>
      <c r="H369" s="40">
        <f t="shared" si="6"/>
        <v>0</v>
      </c>
      <c r="I369" s="41">
        <f>SUM(I371:I372)</f>
        <v>0</v>
      </c>
      <c r="J369" s="41">
        <f>SUM(J371:J372)</f>
        <v>0</v>
      </c>
      <c r="K369" s="755"/>
      <c r="L369" s="755"/>
    </row>
    <row r="370" spans="1:12" ht="23.25" customHeight="1" hidden="1">
      <c r="A370" s="33"/>
      <c r="B370" s="25"/>
      <c r="C370" s="26"/>
      <c r="D370" s="26"/>
      <c r="E370" s="26"/>
      <c r="F370" s="38" t="s">
        <v>297</v>
      </c>
      <c r="G370" s="39"/>
      <c r="H370" s="40">
        <f t="shared" si="6"/>
        <v>0</v>
      </c>
      <c r="I370" s="41"/>
      <c r="J370" s="41"/>
      <c r="K370" s="755"/>
      <c r="L370" s="755"/>
    </row>
    <row r="371" spans="1:12" ht="23.25" customHeight="1" hidden="1">
      <c r="A371" s="33"/>
      <c r="B371" s="25"/>
      <c r="C371" s="26"/>
      <c r="D371" s="26"/>
      <c r="E371" s="26"/>
      <c r="F371" s="38" t="s">
        <v>298</v>
      </c>
      <c r="G371" s="39"/>
      <c r="H371" s="40">
        <f t="shared" si="6"/>
        <v>0</v>
      </c>
      <c r="I371" s="41"/>
      <c r="J371" s="41"/>
      <c r="K371" s="755"/>
      <c r="L371" s="755"/>
    </row>
    <row r="372" spans="1:12" ht="23.25" customHeight="1" hidden="1">
      <c r="A372" s="33"/>
      <c r="B372" s="25"/>
      <c r="C372" s="26"/>
      <c r="D372" s="26"/>
      <c r="E372" s="26"/>
      <c r="F372" s="38" t="s">
        <v>298</v>
      </c>
      <c r="G372" s="39"/>
      <c r="H372" s="40">
        <f t="shared" si="6"/>
        <v>0</v>
      </c>
      <c r="I372" s="41"/>
      <c r="J372" s="41"/>
      <c r="K372" s="755"/>
      <c r="L372" s="755"/>
    </row>
    <row r="373" spans="1:12" ht="23.25" customHeight="1" hidden="1">
      <c r="A373" s="33">
        <v>2712</v>
      </c>
      <c r="B373" s="25" t="s">
        <v>361</v>
      </c>
      <c r="C373" s="26">
        <v>1</v>
      </c>
      <c r="D373" s="26">
        <v>2</v>
      </c>
      <c r="E373" s="26"/>
      <c r="F373" s="38" t="s">
        <v>740</v>
      </c>
      <c r="G373" s="51" t="s">
        <v>741</v>
      </c>
      <c r="H373" s="40">
        <f t="shared" si="6"/>
        <v>0</v>
      </c>
      <c r="I373" s="41">
        <f>SUM(I375:I376)</f>
        <v>0</v>
      </c>
      <c r="J373" s="41">
        <f>SUM(J375:J376)</f>
        <v>0</v>
      </c>
      <c r="K373" s="755"/>
      <c r="L373" s="755"/>
    </row>
    <row r="374" spans="1:12" ht="23.25" customHeight="1" hidden="1">
      <c r="A374" s="33"/>
      <c r="B374" s="25"/>
      <c r="C374" s="26"/>
      <c r="D374" s="26"/>
      <c r="E374" s="26"/>
      <c r="F374" s="38" t="s">
        <v>297</v>
      </c>
      <c r="G374" s="39"/>
      <c r="H374" s="40">
        <f t="shared" si="6"/>
        <v>0</v>
      </c>
      <c r="I374" s="41"/>
      <c r="J374" s="41"/>
      <c r="K374" s="755"/>
      <c r="L374" s="755"/>
    </row>
    <row r="375" spans="1:12" ht="23.25" customHeight="1" hidden="1">
      <c r="A375" s="33"/>
      <c r="B375" s="25"/>
      <c r="C375" s="26"/>
      <c r="D375" s="26"/>
      <c r="E375" s="26"/>
      <c r="F375" s="38" t="s">
        <v>298</v>
      </c>
      <c r="G375" s="39"/>
      <c r="H375" s="40">
        <f t="shared" si="6"/>
        <v>0</v>
      </c>
      <c r="I375" s="41"/>
      <c r="J375" s="41"/>
      <c r="K375" s="755"/>
      <c r="L375" s="755"/>
    </row>
    <row r="376" spans="1:12" ht="23.25" customHeight="1" hidden="1">
      <c r="A376" s="33"/>
      <c r="B376" s="25"/>
      <c r="C376" s="26"/>
      <c r="D376" s="26"/>
      <c r="E376" s="26"/>
      <c r="F376" s="38" t="s">
        <v>298</v>
      </c>
      <c r="G376" s="39"/>
      <c r="H376" s="40">
        <f t="shared" si="6"/>
        <v>0</v>
      </c>
      <c r="I376" s="41"/>
      <c r="J376" s="41"/>
      <c r="K376" s="755"/>
      <c r="L376" s="755"/>
    </row>
    <row r="377" spans="1:12" ht="23.25" customHeight="1" hidden="1">
      <c r="A377" s="33">
        <v>2713</v>
      </c>
      <c r="B377" s="25" t="s">
        <v>361</v>
      </c>
      <c r="C377" s="26">
        <v>1</v>
      </c>
      <c r="D377" s="26">
        <v>3</v>
      </c>
      <c r="E377" s="26"/>
      <c r="F377" s="38" t="s">
        <v>183</v>
      </c>
      <c r="G377" s="51" t="s">
        <v>742</v>
      </c>
      <c r="H377" s="40">
        <f t="shared" si="6"/>
        <v>0</v>
      </c>
      <c r="I377" s="41">
        <f>SUM(I379:I380)</f>
        <v>0</v>
      </c>
      <c r="J377" s="41">
        <f>SUM(J379:J380)</f>
        <v>0</v>
      </c>
      <c r="K377" s="755"/>
      <c r="L377" s="755"/>
    </row>
    <row r="378" spans="1:12" ht="23.25" customHeight="1" hidden="1">
      <c r="A378" s="33"/>
      <c r="B378" s="25"/>
      <c r="C378" s="26"/>
      <c r="D378" s="26"/>
      <c r="E378" s="26"/>
      <c r="F378" s="38" t="s">
        <v>297</v>
      </c>
      <c r="G378" s="39"/>
      <c r="H378" s="40">
        <f t="shared" si="6"/>
        <v>0</v>
      </c>
      <c r="I378" s="41"/>
      <c r="J378" s="41"/>
      <c r="K378" s="755"/>
      <c r="L378" s="755"/>
    </row>
    <row r="379" spans="1:12" ht="23.25" customHeight="1" hidden="1">
      <c r="A379" s="33"/>
      <c r="B379" s="25"/>
      <c r="C379" s="26"/>
      <c r="D379" s="26"/>
      <c r="E379" s="26"/>
      <c r="F379" s="38" t="s">
        <v>298</v>
      </c>
      <c r="G379" s="39"/>
      <c r="H379" s="40">
        <f t="shared" si="6"/>
        <v>0</v>
      </c>
      <c r="I379" s="41"/>
      <c r="J379" s="41"/>
      <c r="K379" s="755"/>
      <c r="L379" s="755"/>
    </row>
    <row r="380" spans="1:12" ht="23.25" customHeight="1" hidden="1">
      <c r="A380" s="33"/>
      <c r="B380" s="25"/>
      <c r="C380" s="26"/>
      <c r="D380" s="26"/>
      <c r="E380" s="26"/>
      <c r="F380" s="38" t="s">
        <v>298</v>
      </c>
      <c r="G380" s="39"/>
      <c r="H380" s="40">
        <f t="shared" si="6"/>
        <v>0</v>
      </c>
      <c r="I380" s="41"/>
      <c r="J380" s="41"/>
      <c r="K380" s="755"/>
      <c r="L380" s="755"/>
    </row>
    <row r="381" spans="1:12" ht="23.25" customHeight="1" hidden="1">
      <c r="A381" s="33">
        <v>2720</v>
      </c>
      <c r="B381" s="25" t="s">
        <v>361</v>
      </c>
      <c r="C381" s="26">
        <v>2</v>
      </c>
      <c r="D381" s="26">
        <v>0</v>
      </c>
      <c r="E381" s="26"/>
      <c r="F381" s="34" t="s">
        <v>842</v>
      </c>
      <c r="G381" s="35" t="s">
        <v>743</v>
      </c>
      <c r="H381" s="40">
        <f t="shared" si="6"/>
        <v>0</v>
      </c>
      <c r="I381" s="41">
        <f>SUM(I382,I386,I390,I394)</f>
        <v>0</v>
      </c>
      <c r="J381" s="41">
        <f>SUM(J382,J386,J390,J394)</f>
        <v>0</v>
      </c>
      <c r="K381" s="755"/>
      <c r="L381" s="755"/>
    </row>
    <row r="382" spans="1:12" ht="23.25" customHeight="1" hidden="1">
      <c r="A382" s="33">
        <v>2721</v>
      </c>
      <c r="B382" s="25" t="s">
        <v>361</v>
      </c>
      <c r="C382" s="26">
        <v>2</v>
      </c>
      <c r="D382" s="26">
        <v>1</v>
      </c>
      <c r="E382" s="26"/>
      <c r="F382" s="38" t="s">
        <v>744</v>
      </c>
      <c r="G382" s="51" t="s">
        <v>745</v>
      </c>
      <c r="H382" s="40">
        <f t="shared" si="6"/>
        <v>0</v>
      </c>
      <c r="I382" s="41">
        <f>SUM(I384:I385)</f>
        <v>0</v>
      </c>
      <c r="J382" s="41">
        <f>SUM(J384:J385)</f>
        <v>0</v>
      </c>
      <c r="K382" s="755"/>
      <c r="L382" s="755"/>
    </row>
    <row r="383" spans="1:12" ht="23.25" customHeight="1" hidden="1">
      <c r="A383" s="33"/>
      <c r="B383" s="25"/>
      <c r="C383" s="26"/>
      <c r="D383" s="26"/>
      <c r="E383" s="26"/>
      <c r="F383" s="38" t="s">
        <v>297</v>
      </c>
      <c r="G383" s="39"/>
      <c r="H383" s="40">
        <f t="shared" si="6"/>
        <v>0</v>
      </c>
      <c r="I383" s="41"/>
      <c r="J383" s="41"/>
      <c r="K383" s="755"/>
      <c r="L383" s="755"/>
    </row>
    <row r="384" spans="1:12" ht="23.25" customHeight="1" hidden="1">
      <c r="A384" s="33"/>
      <c r="B384" s="25"/>
      <c r="C384" s="26"/>
      <c r="D384" s="26"/>
      <c r="E384" s="26"/>
      <c r="F384" s="38" t="s">
        <v>298</v>
      </c>
      <c r="G384" s="39"/>
      <c r="H384" s="40">
        <f t="shared" si="6"/>
        <v>0</v>
      </c>
      <c r="I384" s="41"/>
      <c r="J384" s="41"/>
      <c r="K384" s="755"/>
      <c r="L384" s="755"/>
    </row>
    <row r="385" spans="1:12" ht="23.25" customHeight="1" hidden="1">
      <c r="A385" s="33"/>
      <c r="B385" s="25"/>
      <c r="C385" s="26"/>
      <c r="D385" s="26"/>
      <c r="E385" s="26"/>
      <c r="F385" s="38" t="s">
        <v>298</v>
      </c>
      <c r="G385" s="39"/>
      <c r="H385" s="40">
        <f t="shared" si="6"/>
        <v>0</v>
      </c>
      <c r="I385" s="41"/>
      <c r="J385" s="41"/>
      <c r="K385" s="755"/>
      <c r="L385" s="755"/>
    </row>
    <row r="386" spans="1:12" ht="23.25" customHeight="1" hidden="1">
      <c r="A386" s="33">
        <v>2722</v>
      </c>
      <c r="B386" s="25" t="s">
        <v>361</v>
      </c>
      <c r="C386" s="26">
        <v>2</v>
      </c>
      <c r="D386" s="26">
        <v>2</v>
      </c>
      <c r="E386" s="26"/>
      <c r="F386" s="38" t="s">
        <v>746</v>
      </c>
      <c r="G386" s="51" t="s">
        <v>747</v>
      </c>
      <c r="H386" s="40">
        <f t="shared" si="6"/>
        <v>0</v>
      </c>
      <c r="I386" s="41">
        <f>SUM(I388:I389)</f>
        <v>0</v>
      </c>
      <c r="J386" s="41">
        <f>SUM(J388:J389)</f>
        <v>0</v>
      </c>
      <c r="K386" s="755"/>
      <c r="L386" s="755"/>
    </row>
    <row r="387" spans="1:12" ht="23.25" customHeight="1" hidden="1">
      <c r="A387" s="33"/>
      <c r="B387" s="25"/>
      <c r="C387" s="26"/>
      <c r="D387" s="26"/>
      <c r="E387" s="26"/>
      <c r="F387" s="38" t="s">
        <v>297</v>
      </c>
      <c r="G387" s="39"/>
      <c r="H387" s="40">
        <f t="shared" si="6"/>
        <v>0</v>
      </c>
      <c r="I387" s="41"/>
      <c r="J387" s="41"/>
      <c r="K387" s="755"/>
      <c r="L387" s="755"/>
    </row>
    <row r="388" spans="1:12" ht="23.25" customHeight="1" hidden="1">
      <c r="A388" s="33"/>
      <c r="B388" s="25"/>
      <c r="C388" s="26"/>
      <c r="D388" s="26"/>
      <c r="E388" s="26"/>
      <c r="F388" s="38" t="s">
        <v>298</v>
      </c>
      <c r="G388" s="39"/>
      <c r="H388" s="40">
        <f t="shared" si="6"/>
        <v>0</v>
      </c>
      <c r="I388" s="41"/>
      <c r="J388" s="41"/>
      <c r="K388" s="755"/>
      <c r="L388" s="755"/>
    </row>
    <row r="389" spans="1:12" ht="23.25" customHeight="1" hidden="1">
      <c r="A389" s="33"/>
      <c r="B389" s="25"/>
      <c r="C389" s="26"/>
      <c r="D389" s="26"/>
      <c r="E389" s="26"/>
      <c r="F389" s="38" t="s">
        <v>298</v>
      </c>
      <c r="G389" s="39"/>
      <c r="H389" s="40">
        <f t="shared" si="6"/>
        <v>0</v>
      </c>
      <c r="I389" s="41"/>
      <c r="J389" s="41"/>
      <c r="K389" s="755"/>
      <c r="L389" s="755"/>
    </row>
    <row r="390" spans="1:12" ht="23.25" customHeight="1" hidden="1">
      <c r="A390" s="33">
        <v>2723</v>
      </c>
      <c r="B390" s="25" t="s">
        <v>361</v>
      </c>
      <c r="C390" s="26">
        <v>2</v>
      </c>
      <c r="D390" s="26">
        <v>3</v>
      </c>
      <c r="E390" s="26"/>
      <c r="F390" s="38" t="s">
        <v>184</v>
      </c>
      <c r="G390" s="51" t="s">
        <v>748</v>
      </c>
      <c r="H390" s="40">
        <f t="shared" si="6"/>
        <v>0</v>
      </c>
      <c r="I390" s="41">
        <f>SUM(I392:I393)</f>
        <v>0</v>
      </c>
      <c r="J390" s="41">
        <f>SUM(J392:J393)</f>
        <v>0</v>
      </c>
      <c r="K390" s="755"/>
      <c r="L390" s="755"/>
    </row>
    <row r="391" spans="1:12" ht="23.25" customHeight="1" hidden="1">
      <c r="A391" s="33"/>
      <c r="B391" s="25"/>
      <c r="C391" s="26"/>
      <c r="D391" s="26"/>
      <c r="E391" s="26"/>
      <c r="F391" s="38" t="s">
        <v>297</v>
      </c>
      <c r="G391" s="39"/>
      <c r="H391" s="40">
        <f t="shared" si="6"/>
        <v>0</v>
      </c>
      <c r="I391" s="41"/>
      <c r="J391" s="41"/>
      <c r="K391" s="755"/>
      <c r="L391" s="755"/>
    </row>
    <row r="392" spans="1:12" ht="23.25" customHeight="1" hidden="1">
      <c r="A392" s="33"/>
      <c r="B392" s="25"/>
      <c r="C392" s="26"/>
      <c r="D392" s="26"/>
      <c r="E392" s="26"/>
      <c r="F392" s="38" t="s">
        <v>298</v>
      </c>
      <c r="G392" s="39"/>
      <c r="H392" s="40">
        <f t="shared" si="6"/>
        <v>0</v>
      </c>
      <c r="I392" s="41"/>
      <c r="J392" s="41"/>
      <c r="K392" s="755"/>
      <c r="L392" s="755"/>
    </row>
    <row r="393" spans="1:12" ht="23.25" customHeight="1" hidden="1">
      <c r="A393" s="33"/>
      <c r="B393" s="25"/>
      <c r="C393" s="26"/>
      <c r="D393" s="26"/>
      <c r="E393" s="26"/>
      <c r="F393" s="38" t="s">
        <v>298</v>
      </c>
      <c r="G393" s="39"/>
      <c r="H393" s="40">
        <f t="shared" si="6"/>
        <v>0</v>
      </c>
      <c r="I393" s="41"/>
      <c r="J393" s="41"/>
      <c r="K393" s="755"/>
      <c r="L393" s="755"/>
    </row>
    <row r="394" spans="1:12" ht="23.25" customHeight="1" hidden="1">
      <c r="A394" s="33">
        <v>2724</v>
      </c>
      <c r="B394" s="25" t="s">
        <v>361</v>
      </c>
      <c r="C394" s="26">
        <v>2</v>
      </c>
      <c r="D394" s="26">
        <v>4</v>
      </c>
      <c r="E394" s="26"/>
      <c r="F394" s="38" t="s">
        <v>749</v>
      </c>
      <c r="G394" s="51" t="s">
        <v>750</v>
      </c>
      <c r="H394" s="40">
        <f t="shared" si="6"/>
        <v>0</v>
      </c>
      <c r="I394" s="41">
        <f>SUM(I396:I397)</f>
        <v>0</v>
      </c>
      <c r="J394" s="41">
        <f>SUM(J396:J397)</f>
        <v>0</v>
      </c>
      <c r="K394" s="755"/>
      <c r="L394" s="755"/>
    </row>
    <row r="395" spans="1:12" ht="23.25" customHeight="1" hidden="1">
      <c r="A395" s="33"/>
      <c r="B395" s="25"/>
      <c r="C395" s="26"/>
      <c r="D395" s="26"/>
      <c r="E395" s="26"/>
      <c r="F395" s="38" t="s">
        <v>297</v>
      </c>
      <c r="G395" s="39"/>
      <c r="H395" s="40">
        <f t="shared" si="6"/>
        <v>0</v>
      </c>
      <c r="I395" s="41"/>
      <c r="J395" s="41"/>
      <c r="K395" s="755"/>
      <c r="L395" s="755"/>
    </row>
    <row r="396" spans="1:12" ht="23.25" customHeight="1" hidden="1">
      <c r="A396" s="33"/>
      <c r="B396" s="25"/>
      <c r="C396" s="26"/>
      <c r="D396" s="26"/>
      <c r="E396" s="26"/>
      <c r="F396" s="38" t="s">
        <v>298</v>
      </c>
      <c r="G396" s="39"/>
      <c r="H396" s="40">
        <f t="shared" si="6"/>
        <v>0</v>
      </c>
      <c r="I396" s="41"/>
      <c r="J396" s="41"/>
      <c r="K396" s="755"/>
      <c r="L396" s="755"/>
    </row>
    <row r="397" spans="1:12" ht="23.25" customHeight="1" hidden="1">
      <c r="A397" s="33"/>
      <c r="B397" s="25"/>
      <c r="C397" s="26"/>
      <c r="D397" s="26"/>
      <c r="E397" s="26"/>
      <c r="F397" s="38" t="s">
        <v>298</v>
      </c>
      <c r="G397" s="39"/>
      <c r="H397" s="40">
        <f t="shared" si="6"/>
        <v>0</v>
      </c>
      <c r="I397" s="41"/>
      <c r="J397" s="41"/>
      <c r="K397" s="755"/>
      <c r="L397" s="755"/>
    </row>
    <row r="398" spans="1:12" ht="23.25" customHeight="1" hidden="1">
      <c r="A398" s="33">
        <v>2730</v>
      </c>
      <c r="B398" s="25" t="s">
        <v>361</v>
      </c>
      <c r="C398" s="26">
        <v>3</v>
      </c>
      <c r="D398" s="26">
        <v>0</v>
      </c>
      <c r="E398" s="26"/>
      <c r="F398" s="34" t="s">
        <v>843</v>
      </c>
      <c r="G398" s="35" t="s">
        <v>754</v>
      </c>
      <c r="H398" s="40">
        <f t="shared" si="6"/>
        <v>0</v>
      </c>
      <c r="I398" s="41">
        <f>SUM(I399,I403,I407,I411)</f>
        <v>0</v>
      </c>
      <c r="J398" s="41">
        <f>SUM(J399,J403,J407,J411)</f>
        <v>0</v>
      </c>
      <c r="K398" s="755"/>
      <c r="L398" s="755"/>
    </row>
    <row r="399" spans="1:12" ht="23.25" customHeight="1" hidden="1">
      <c r="A399" s="33">
        <v>2731</v>
      </c>
      <c r="B399" s="25" t="s">
        <v>361</v>
      </c>
      <c r="C399" s="26">
        <v>3</v>
      </c>
      <c r="D399" s="26">
        <v>1</v>
      </c>
      <c r="E399" s="26"/>
      <c r="F399" s="38" t="s">
        <v>755</v>
      </c>
      <c r="G399" s="39" t="s">
        <v>756</v>
      </c>
      <c r="H399" s="40">
        <f t="shared" si="6"/>
        <v>0</v>
      </c>
      <c r="I399" s="41">
        <f>SUM(I401:I402)</f>
        <v>0</v>
      </c>
      <c r="J399" s="41">
        <f>SUM(J401:J402)</f>
        <v>0</v>
      </c>
      <c r="K399" s="755"/>
      <c r="L399" s="755"/>
    </row>
    <row r="400" spans="1:12" ht="23.25" customHeight="1" hidden="1">
      <c r="A400" s="33"/>
      <c r="B400" s="25"/>
      <c r="C400" s="26"/>
      <c r="D400" s="26"/>
      <c r="E400" s="26"/>
      <c r="F400" s="38" t="s">
        <v>297</v>
      </c>
      <c r="G400" s="39"/>
      <c r="H400" s="40">
        <f t="shared" si="6"/>
        <v>0</v>
      </c>
      <c r="I400" s="41"/>
      <c r="J400" s="41"/>
      <c r="K400" s="755"/>
      <c r="L400" s="755"/>
    </row>
    <row r="401" spans="1:12" ht="23.25" customHeight="1" hidden="1">
      <c r="A401" s="33"/>
      <c r="B401" s="25"/>
      <c r="C401" s="26"/>
      <c r="D401" s="26"/>
      <c r="E401" s="26"/>
      <c r="F401" s="38" t="s">
        <v>298</v>
      </c>
      <c r="G401" s="39"/>
      <c r="H401" s="40">
        <f t="shared" si="6"/>
        <v>0</v>
      </c>
      <c r="I401" s="41"/>
      <c r="J401" s="41"/>
      <c r="K401" s="755"/>
      <c r="L401" s="755"/>
    </row>
    <row r="402" spans="1:12" ht="23.25" customHeight="1" hidden="1">
      <c r="A402" s="33"/>
      <c r="B402" s="25"/>
      <c r="C402" s="26"/>
      <c r="D402" s="26"/>
      <c r="E402" s="26"/>
      <c r="F402" s="38" t="s">
        <v>298</v>
      </c>
      <c r="G402" s="39"/>
      <c r="H402" s="40">
        <f t="shared" si="6"/>
        <v>0</v>
      </c>
      <c r="I402" s="41"/>
      <c r="J402" s="41"/>
      <c r="K402" s="755"/>
      <c r="L402" s="755"/>
    </row>
    <row r="403" spans="1:12" ht="23.25" customHeight="1" hidden="1">
      <c r="A403" s="33">
        <v>2732</v>
      </c>
      <c r="B403" s="25" t="s">
        <v>361</v>
      </c>
      <c r="C403" s="26">
        <v>3</v>
      </c>
      <c r="D403" s="26">
        <v>2</v>
      </c>
      <c r="E403" s="26"/>
      <c r="F403" s="38" t="s">
        <v>757</v>
      </c>
      <c r="G403" s="39" t="s">
        <v>758</v>
      </c>
      <c r="H403" s="40">
        <f t="shared" si="6"/>
        <v>0</v>
      </c>
      <c r="I403" s="41">
        <f>SUM(I405:I406)</f>
        <v>0</v>
      </c>
      <c r="J403" s="41">
        <f>SUM(J405:J406)</f>
        <v>0</v>
      </c>
      <c r="K403" s="755"/>
      <c r="L403" s="755"/>
    </row>
    <row r="404" spans="1:12" ht="23.25" customHeight="1" hidden="1">
      <c r="A404" s="33"/>
      <c r="B404" s="25"/>
      <c r="C404" s="26"/>
      <c r="D404" s="26"/>
      <c r="E404" s="26"/>
      <c r="F404" s="38" t="s">
        <v>297</v>
      </c>
      <c r="G404" s="39"/>
      <c r="H404" s="40">
        <f t="shared" si="6"/>
        <v>0</v>
      </c>
      <c r="I404" s="41"/>
      <c r="J404" s="41"/>
      <c r="K404" s="755"/>
      <c r="L404" s="755"/>
    </row>
    <row r="405" spans="1:12" ht="23.25" customHeight="1" hidden="1">
      <c r="A405" s="33"/>
      <c r="B405" s="25"/>
      <c r="C405" s="26"/>
      <c r="D405" s="26"/>
      <c r="E405" s="26"/>
      <c r="F405" s="38" t="s">
        <v>298</v>
      </c>
      <c r="G405" s="39"/>
      <c r="H405" s="40">
        <f t="shared" si="6"/>
        <v>0</v>
      </c>
      <c r="I405" s="41"/>
      <c r="J405" s="41"/>
      <c r="K405" s="755"/>
      <c r="L405" s="755"/>
    </row>
    <row r="406" spans="1:12" ht="23.25" customHeight="1" hidden="1">
      <c r="A406" s="33"/>
      <c r="B406" s="25"/>
      <c r="C406" s="26"/>
      <c r="D406" s="26"/>
      <c r="E406" s="26"/>
      <c r="F406" s="38" t="s">
        <v>298</v>
      </c>
      <c r="G406" s="39"/>
      <c r="H406" s="40">
        <f t="shared" si="6"/>
        <v>0</v>
      </c>
      <c r="I406" s="41"/>
      <c r="J406" s="41"/>
      <c r="K406" s="755"/>
      <c r="L406" s="755"/>
    </row>
    <row r="407" spans="1:12" ht="23.25" customHeight="1" hidden="1">
      <c r="A407" s="33">
        <v>2733</v>
      </c>
      <c r="B407" s="25" t="s">
        <v>361</v>
      </c>
      <c r="C407" s="26">
        <v>3</v>
      </c>
      <c r="D407" s="26">
        <v>3</v>
      </c>
      <c r="E407" s="26"/>
      <c r="F407" s="38" t="s">
        <v>759</v>
      </c>
      <c r="G407" s="39" t="s">
        <v>760</v>
      </c>
      <c r="H407" s="40">
        <f t="shared" si="6"/>
        <v>0</v>
      </c>
      <c r="I407" s="41">
        <f>SUM(I409:I410)</f>
        <v>0</v>
      </c>
      <c r="J407" s="41">
        <f>SUM(J409:J410)</f>
        <v>0</v>
      </c>
      <c r="K407" s="755"/>
      <c r="L407" s="755"/>
    </row>
    <row r="408" spans="1:12" ht="23.25" customHeight="1" hidden="1">
      <c r="A408" s="33"/>
      <c r="B408" s="25"/>
      <c r="C408" s="26"/>
      <c r="D408" s="26"/>
      <c r="E408" s="26"/>
      <c r="F408" s="38" t="s">
        <v>297</v>
      </c>
      <c r="G408" s="39"/>
      <c r="H408" s="40">
        <f t="shared" si="6"/>
        <v>0</v>
      </c>
      <c r="I408" s="41"/>
      <c r="J408" s="41"/>
      <c r="K408" s="755"/>
      <c r="L408" s="755"/>
    </row>
    <row r="409" spans="1:12" ht="23.25" customHeight="1" hidden="1">
      <c r="A409" s="33"/>
      <c r="B409" s="25"/>
      <c r="C409" s="26"/>
      <c r="D409" s="26"/>
      <c r="E409" s="26"/>
      <c r="F409" s="38" t="s">
        <v>298</v>
      </c>
      <c r="G409" s="39"/>
      <c r="H409" s="40">
        <f t="shared" si="6"/>
        <v>0</v>
      </c>
      <c r="I409" s="41"/>
      <c r="J409" s="41"/>
      <c r="K409" s="755"/>
      <c r="L409" s="755"/>
    </row>
    <row r="410" spans="1:12" ht="23.25" customHeight="1" hidden="1">
      <c r="A410" s="33"/>
      <c r="B410" s="25"/>
      <c r="C410" s="26"/>
      <c r="D410" s="26"/>
      <c r="E410" s="26"/>
      <c r="F410" s="38" t="s">
        <v>298</v>
      </c>
      <c r="G410" s="39"/>
      <c r="H410" s="40">
        <f t="shared" si="6"/>
        <v>0</v>
      </c>
      <c r="I410" s="41"/>
      <c r="J410" s="41"/>
      <c r="K410" s="755"/>
      <c r="L410" s="755"/>
    </row>
    <row r="411" spans="1:12" ht="23.25" customHeight="1" hidden="1">
      <c r="A411" s="33">
        <v>2734</v>
      </c>
      <c r="B411" s="25" t="s">
        <v>361</v>
      </c>
      <c r="C411" s="26">
        <v>3</v>
      </c>
      <c r="D411" s="26">
        <v>4</v>
      </c>
      <c r="E411" s="26"/>
      <c r="F411" s="38" t="s">
        <v>761</v>
      </c>
      <c r="G411" s="39" t="s">
        <v>762</v>
      </c>
      <c r="H411" s="40">
        <f t="shared" si="6"/>
        <v>0</v>
      </c>
      <c r="I411" s="41">
        <f>SUM(I413:I414)</f>
        <v>0</v>
      </c>
      <c r="J411" s="41">
        <f>SUM(J413:J414)</f>
        <v>0</v>
      </c>
      <c r="K411" s="755"/>
      <c r="L411" s="755"/>
    </row>
    <row r="412" spans="1:12" ht="23.25" customHeight="1" hidden="1">
      <c r="A412" s="33"/>
      <c r="B412" s="25"/>
      <c r="C412" s="26"/>
      <c r="D412" s="26"/>
      <c r="E412" s="26"/>
      <c r="F412" s="38" t="s">
        <v>297</v>
      </c>
      <c r="G412" s="39"/>
      <c r="H412" s="40">
        <f t="shared" si="6"/>
        <v>0</v>
      </c>
      <c r="I412" s="41"/>
      <c r="J412" s="41"/>
      <c r="K412" s="755"/>
      <c r="L412" s="755"/>
    </row>
    <row r="413" spans="1:12" ht="23.25" customHeight="1" hidden="1">
      <c r="A413" s="33"/>
      <c r="B413" s="25"/>
      <c r="C413" s="26"/>
      <c r="D413" s="26"/>
      <c r="E413" s="26"/>
      <c r="F413" s="38" t="s">
        <v>298</v>
      </c>
      <c r="G413" s="39"/>
      <c r="H413" s="40">
        <f t="shared" si="6"/>
        <v>0</v>
      </c>
      <c r="I413" s="41"/>
      <c r="J413" s="41"/>
      <c r="K413" s="755"/>
      <c r="L413" s="755"/>
    </row>
    <row r="414" spans="1:12" ht="23.25" customHeight="1" hidden="1">
      <c r="A414" s="33"/>
      <c r="B414" s="25"/>
      <c r="C414" s="26"/>
      <c r="D414" s="26"/>
      <c r="E414" s="26"/>
      <c r="F414" s="38" t="s">
        <v>298</v>
      </c>
      <c r="G414" s="39"/>
      <c r="H414" s="40">
        <f t="shared" si="6"/>
        <v>0</v>
      </c>
      <c r="I414" s="41"/>
      <c r="J414" s="41"/>
      <c r="K414" s="755"/>
      <c r="L414" s="755"/>
    </row>
    <row r="415" spans="1:12" ht="23.25" customHeight="1" hidden="1">
      <c r="A415" s="33">
        <v>2740</v>
      </c>
      <c r="B415" s="25" t="s">
        <v>361</v>
      </c>
      <c r="C415" s="26">
        <v>4</v>
      </c>
      <c r="D415" s="26">
        <v>0</v>
      </c>
      <c r="E415" s="26"/>
      <c r="F415" s="34" t="s">
        <v>844</v>
      </c>
      <c r="G415" s="35" t="s">
        <v>764</v>
      </c>
      <c r="H415" s="40">
        <f t="shared" si="6"/>
        <v>0</v>
      </c>
      <c r="I415" s="41">
        <f>SUM(I416)</f>
        <v>0</v>
      </c>
      <c r="J415" s="41">
        <f>SUM(J416)</f>
        <v>0</v>
      </c>
      <c r="K415" s="755"/>
      <c r="L415" s="755"/>
    </row>
    <row r="416" spans="1:12" ht="23.25" customHeight="1" hidden="1">
      <c r="A416" s="33">
        <v>2741</v>
      </c>
      <c r="B416" s="25" t="s">
        <v>361</v>
      </c>
      <c r="C416" s="26">
        <v>4</v>
      </c>
      <c r="D416" s="26">
        <v>1</v>
      </c>
      <c r="E416" s="26"/>
      <c r="F416" s="38" t="s">
        <v>763</v>
      </c>
      <c r="G416" s="51" t="s">
        <v>765</v>
      </c>
      <c r="H416" s="40">
        <f t="shared" si="6"/>
        <v>0</v>
      </c>
      <c r="I416" s="41">
        <f>SUM(I418:I419)</f>
        <v>0</v>
      </c>
      <c r="J416" s="41">
        <f>SUM(J418:J419)</f>
        <v>0</v>
      </c>
      <c r="K416" s="755"/>
      <c r="L416" s="755"/>
    </row>
    <row r="417" spans="1:12" ht="23.25" customHeight="1" hidden="1">
      <c r="A417" s="33"/>
      <c r="B417" s="25"/>
      <c r="C417" s="26"/>
      <c r="D417" s="26"/>
      <c r="E417" s="26"/>
      <c r="F417" s="38" t="s">
        <v>297</v>
      </c>
      <c r="G417" s="39"/>
      <c r="H417" s="40">
        <f t="shared" si="6"/>
        <v>0</v>
      </c>
      <c r="I417" s="41"/>
      <c r="J417" s="41"/>
      <c r="K417" s="755"/>
      <c r="L417" s="755"/>
    </row>
    <row r="418" spans="1:12" ht="23.25" customHeight="1" hidden="1">
      <c r="A418" s="33"/>
      <c r="B418" s="25"/>
      <c r="C418" s="26"/>
      <c r="D418" s="26"/>
      <c r="E418" s="26"/>
      <c r="F418" s="38" t="s">
        <v>298</v>
      </c>
      <c r="G418" s="39"/>
      <c r="H418" s="40">
        <f t="shared" si="6"/>
        <v>0</v>
      </c>
      <c r="I418" s="41"/>
      <c r="J418" s="41"/>
      <c r="K418" s="755"/>
      <c r="L418" s="755"/>
    </row>
    <row r="419" spans="1:12" ht="23.25" customHeight="1" hidden="1">
      <c r="A419" s="33"/>
      <c r="B419" s="25"/>
      <c r="C419" s="26"/>
      <c r="D419" s="26"/>
      <c r="E419" s="26"/>
      <c r="F419" s="38" t="s">
        <v>298</v>
      </c>
      <c r="G419" s="39"/>
      <c r="H419" s="40">
        <f aca="true" t="shared" si="7" ref="H419:H486">SUM(I419:J419)</f>
        <v>0</v>
      </c>
      <c r="I419" s="41"/>
      <c r="J419" s="41"/>
      <c r="K419" s="755"/>
      <c r="L419" s="755"/>
    </row>
    <row r="420" spans="1:12" ht="23.25" customHeight="1" hidden="1">
      <c r="A420" s="33">
        <v>2750</v>
      </c>
      <c r="B420" s="25" t="s">
        <v>361</v>
      </c>
      <c r="C420" s="26">
        <v>5</v>
      </c>
      <c r="D420" s="26">
        <v>0</v>
      </c>
      <c r="E420" s="26"/>
      <c r="F420" s="34" t="s">
        <v>845</v>
      </c>
      <c r="G420" s="35" t="s">
        <v>767</v>
      </c>
      <c r="H420" s="40">
        <f t="shared" si="7"/>
        <v>0</v>
      </c>
      <c r="I420" s="41">
        <f>SUM(I421)</f>
        <v>0</v>
      </c>
      <c r="J420" s="41">
        <f>SUM(J421)</f>
        <v>0</v>
      </c>
      <c r="K420" s="755"/>
      <c r="L420" s="755"/>
    </row>
    <row r="421" spans="1:12" ht="23.25" customHeight="1" hidden="1">
      <c r="A421" s="33">
        <v>2751</v>
      </c>
      <c r="B421" s="25" t="s">
        <v>361</v>
      </c>
      <c r="C421" s="26">
        <v>5</v>
      </c>
      <c r="D421" s="26">
        <v>1</v>
      </c>
      <c r="E421" s="26"/>
      <c r="F421" s="38" t="s">
        <v>766</v>
      </c>
      <c r="G421" s="51" t="s">
        <v>767</v>
      </c>
      <c r="H421" s="40">
        <f t="shared" si="7"/>
        <v>0</v>
      </c>
      <c r="I421" s="41">
        <f>SUM(I423:I424)</f>
        <v>0</v>
      </c>
      <c r="J421" s="41">
        <f>SUM(J423:J424)</f>
        <v>0</v>
      </c>
      <c r="K421" s="755"/>
      <c r="L421" s="755"/>
    </row>
    <row r="422" spans="1:12" ht="23.25" customHeight="1" hidden="1">
      <c r="A422" s="33"/>
      <c r="B422" s="25"/>
      <c r="C422" s="26"/>
      <c r="D422" s="26"/>
      <c r="E422" s="26"/>
      <c r="F422" s="38" t="s">
        <v>297</v>
      </c>
      <c r="G422" s="39"/>
      <c r="H422" s="40">
        <f t="shared" si="7"/>
        <v>0</v>
      </c>
      <c r="I422" s="41"/>
      <c r="J422" s="41"/>
      <c r="K422" s="755"/>
      <c r="L422" s="755"/>
    </row>
    <row r="423" spans="1:12" ht="23.25" customHeight="1" hidden="1">
      <c r="A423" s="33"/>
      <c r="B423" s="25"/>
      <c r="C423" s="26"/>
      <c r="D423" s="26"/>
      <c r="E423" s="26"/>
      <c r="F423" s="38" t="s">
        <v>298</v>
      </c>
      <c r="G423" s="39"/>
      <c r="H423" s="40">
        <f t="shared" si="7"/>
        <v>0</v>
      </c>
      <c r="I423" s="41"/>
      <c r="J423" s="41"/>
      <c r="K423" s="755"/>
      <c r="L423" s="755"/>
    </row>
    <row r="424" spans="1:12" ht="23.25" customHeight="1" hidden="1">
      <c r="A424" s="33"/>
      <c r="B424" s="25"/>
      <c r="C424" s="26"/>
      <c r="D424" s="26"/>
      <c r="E424" s="26"/>
      <c r="F424" s="38" t="s">
        <v>298</v>
      </c>
      <c r="G424" s="39"/>
      <c r="H424" s="40">
        <f t="shared" si="7"/>
        <v>0</v>
      </c>
      <c r="I424" s="41"/>
      <c r="J424" s="41"/>
      <c r="K424" s="755"/>
      <c r="L424" s="755"/>
    </row>
    <row r="425" spans="1:12" ht="23.25" customHeight="1" hidden="1">
      <c r="A425" s="33">
        <v>2760</v>
      </c>
      <c r="B425" s="25" t="s">
        <v>361</v>
      </c>
      <c r="C425" s="26">
        <v>6</v>
      </c>
      <c r="D425" s="26">
        <v>0</v>
      </c>
      <c r="E425" s="26"/>
      <c r="F425" s="34" t="s">
        <v>846</v>
      </c>
      <c r="G425" s="35" t="s">
        <v>769</v>
      </c>
      <c r="H425" s="40">
        <f t="shared" si="7"/>
        <v>0</v>
      </c>
      <c r="I425" s="41">
        <f>SUM(I426+I430)</f>
        <v>0</v>
      </c>
      <c r="J425" s="41">
        <f>SUM(J426+J430)</f>
        <v>0</v>
      </c>
      <c r="K425" s="755"/>
      <c r="L425" s="755"/>
    </row>
    <row r="426" spans="1:12" ht="23.25" customHeight="1" hidden="1">
      <c r="A426" s="33">
        <v>2761</v>
      </c>
      <c r="B426" s="25" t="s">
        <v>361</v>
      </c>
      <c r="C426" s="26">
        <v>6</v>
      </c>
      <c r="D426" s="26">
        <v>1</v>
      </c>
      <c r="E426" s="26"/>
      <c r="F426" s="38" t="s">
        <v>363</v>
      </c>
      <c r="G426" s="35"/>
      <c r="H426" s="40">
        <f t="shared" si="7"/>
        <v>0</v>
      </c>
      <c r="I426" s="41">
        <f>SUM(I428:I429)</f>
        <v>0</v>
      </c>
      <c r="J426" s="41">
        <f>SUM(J428:J429)</f>
        <v>0</v>
      </c>
      <c r="K426" s="755"/>
      <c r="L426" s="755"/>
    </row>
    <row r="427" spans="1:12" ht="23.25" customHeight="1" hidden="1">
      <c r="A427" s="33"/>
      <c r="B427" s="25"/>
      <c r="C427" s="26"/>
      <c r="D427" s="26"/>
      <c r="E427" s="26"/>
      <c r="F427" s="38" t="s">
        <v>297</v>
      </c>
      <c r="G427" s="39"/>
      <c r="H427" s="40">
        <f t="shared" si="7"/>
        <v>0</v>
      </c>
      <c r="I427" s="41"/>
      <c r="J427" s="41"/>
      <c r="K427" s="755"/>
      <c r="L427" s="755"/>
    </row>
    <row r="428" spans="1:12" ht="23.25" customHeight="1" hidden="1">
      <c r="A428" s="33"/>
      <c r="B428" s="25"/>
      <c r="C428" s="26"/>
      <c r="D428" s="26"/>
      <c r="E428" s="26"/>
      <c r="F428" s="38" t="s">
        <v>298</v>
      </c>
      <c r="G428" s="39"/>
      <c r="H428" s="40">
        <f t="shared" si="7"/>
        <v>0</v>
      </c>
      <c r="I428" s="41"/>
      <c r="J428" s="41"/>
      <c r="K428" s="755"/>
      <c r="L428" s="755"/>
    </row>
    <row r="429" spans="1:12" ht="23.25" customHeight="1" hidden="1">
      <c r="A429" s="33"/>
      <c r="B429" s="25"/>
      <c r="C429" s="26"/>
      <c r="D429" s="26"/>
      <c r="E429" s="26"/>
      <c r="F429" s="38" t="s">
        <v>298</v>
      </c>
      <c r="G429" s="39"/>
      <c r="H429" s="40">
        <f t="shared" si="7"/>
        <v>0</v>
      </c>
      <c r="I429" s="41"/>
      <c r="J429" s="41"/>
      <c r="K429" s="755"/>
      <c r="L429" s="755"/>
    </row>
    <row r="430" spans="1:12" ht="23.25" customHeight="1" hidden="1">
      <c r="A430" s="33">
        <v>2762</v>
      </c>
      <c r="B430" s="25" t="s">
        <v>361</v>
      </c>
      <c r="C430" s="26">
        <v>6</v>
      </c>
      <c r="D430" s="26">
        <v>2</v>
      </c>
      <c r="E430" s="26"/>
      <c r="F430" s="38" t="s">
        <v>768</v>
      </c>
      <c r="G430" s="51" t="s">
        <v>770</v>
      </c>
      <c r="H430" s="40">
        <f t="shared" si="7"/>
        <v>0</v>
      </c>
      <c r="I430" s="41">
        <f>SUM(I432:I433)</f>
        <v>0</v>
      </c>
      <c r="J430" s="41">
        <f>SUM(J432:J433)</f>
        <v>0</v>
      </c>
      <c r="K430" s="755"/>
      <c r="L430" s="755"/>
    </row>
    <row r="431" spans="1:12" ht="23.25" customHeight="1" hidden="1">
      <c r="A431" s="33"/>
      <c r="B431" s="25"/>
      <c r="C431" s="26"/>
      <c r="D431" s="26"/>
      <c r="E431" s="26"/>
      <c r="F431" s="38" t="s">
        <v>297</v>
      </c>
      <c r="G431" s="39"/>
      <c r="H431" s="40">
        <f t="shared" si="7"/>
        <v>0</v>
      </c>
      <c r="I431" s="41"/>
      <c r="J431" s="41"/>
      <c r="K431" s="755"/>
      <c r="L431" s="755"/>
    </row>
    <row r="432" spans="1:12" ht="23.25" customHeight="1" hidden="1">
      <c r="A432" s="33"/>
      <c r="B432" s="25"/>
      <c r="C432" s="26"/>
      <c r="D432" s="26"/>
      <c r="E432" s="26"/>
      <c r="F432" s="38" t="s">
        <v>298</v>
      </c>
      <c r="G432" s="39"/>
      <c r="H432" s="40">
        <f t="shared" si="7"/>
        <v>0</v>
      </c>
      <c r="I432" s="41"/>
      <c r="J432" s="41"/>
      <c r="K432" s="755"/>
      <c r="L432" s="755"/>
    </row>
    <row r="433" spans="1:12" ht="23.25" customHeight="1" hidden="1">
      <c r="A433" s="33"/>
      <c r="B433" s="25"/>
      <c r="C433" s="26"/>
      <c r="D433" s="26"/>
      <c r="E433" s="26"/>
      <c r="F433" s="38" t="s">
        <v>298</v>
      </c>
      <c r="G433" s="39"/>
      <c r="H433" s="40">
        <f t="shared" si="7"/>
        <v>0</v>
      </c>
      <c r="I433" s="41"/>
      <c r="J433" s="41"/>
      <c r="K433" s="755"/>
      <c r="L433" s="755"/>
    </row>
    <row r="434" spans="1:12" ht="15.75" hidden="1">
      <c r="A434" s="33"/>
      <c r="B434" s="25"/>
      <c r="C434" s="26"/>
      <c r="D434" s="26"/>
      <c r="E434" s="26"/>
      <c r="F434" s="38"/>
      <c r="G434" s="39"/>
      <c r="H434" s="40"/>
      <c r="I434" s="41"/>
      <c r="J434" s="41"/>
      <c r="K434" s="755"/>
      <c r="L434" s="755"/>
    </row>
    <row r="435" spans="1:12" s="31" customFormat="1" ht="23.25" customHeight="1">
      <c r="A435" s="24">
        <v>2800</v>
      </c>
      <c r="B435" s="25" t="s">
        <v>364</v>
      </c>
      <c r="C435" s="26">
        <v>0</v>
      </c>
      <c r="D435" s="26">
        <v>0</v>
      </c>
      <c r="E435" s="26"/>
      <c r="F435" s="57" t="s">
        <v>1011</v>
      </c>
      <c r="G435" s="55" t="s">
        <v>771</v>
      </c>
      <c r="H435" s="40">
        <f t="shared" si="7"/>
        <v>48633</v>
      </c>
      <c r="I435" s="40">
        <f>I443+I491+I509+I436</f>
        <v>35547</v>
      </c>
      <c r="J435" s="40">
        <f>SUM(J436+J443+J479+J491+J504+J509)</f>
        <v>13086</v>
      </c>
      <c r="K435" s="754"/>
      <c r="L435" s="754"/>
    </row>
    <row r="436" spans="1:12" ht="23.25" customHeight="1">
      <c r="A436" s="33">
        <v>2810</v>
      </c>
      <c r="B436" s="25" t="s">
        <v>364</v>
      </c>
      <c r="C436" s="26">
        <v>1</v>
      </c>
      <c r="D436" s="26">
        <v>0</v>
      </c>
      <c r="E436" s="26"/>
      <c r="F436" s="34" t="s">
        <v>847</v>
      </c>
      <c r="G436" s="35" t="s">
        <v>773</v>
      </c>
      <c r="H436" s="40">
        <f t="shared" si="7"/>
        <v>3187</v>
      </c>
      <c r="I436" s="41">
        <f>SUM(I437)</f>
        <v>387</v>
      </c>
      <c r="J436" s="41">
        <f>SUM(J437)</f>
        <v>2800</v>
      </c>
      <c r="K436" s="755"/>
      <c r="L436" s="755"/>
    </row>
    <row r="437" spans="1:12" ht="23.25" customHeight="1">
      <c r="A437" s="33">
        <v>2811</v>
      </c>
      <c r="B437" s="25" t="s">
        <v>364</v>
      </c>
      <c r="C437" s="26">
        <v>1</v>
      </c>
      <c r="D437" s="26">
        <v>1</v>
      </c>
      <c r="E437" s="26"/>
      <c r="F437" s="38" t="s">
        <v>772</v>
      </c>
      <c r="G437" s="51" t="s">
        <v>774</v>
      </c>
      <c r="H437" s="40">
        <f t="shared" si="7"/>
        <v>3187</v>
      </c>
      <c r="I437" s="41">
        <f>I439</f>
        <v>387</v>
      </c>
      <c r="J437" s="41">
        <f>SUM(J440:J442)</f>
        <v>2800</v>
      </c>
      <c r="K437" s="755"/>
      <c r="L437" s="755"/>
    </row>
    <row r="438" spans="1:12" ht="23.25" customHeight="1">
      <c r="A438" s="33"/>
      <c r="B438" s="25"/>
      <c r="C438" s="26"/>
      <c r="D438" s="26"/>
      <c r="E438" s="26"/>
      <c r="F438" s="38" t="s">
        <v>297</v>
      </c>
      <c r="G438" s="39"/>
      <c r="H438" s="40"/>
      <c r="I438" s="41"/>
      <c r="J438" s="41"/>
      <c r="K438" s="755"/>
      <c r="L438" s="755"/>
    </row>
    <row r="439" spans="1:12" ht="23.25" customHeight="1">
      <c r="A439" s="33"/>
      <c r="B439" s="25"/>
      <c r="C439" s="26"/>
      <c r="D439" s="26"/>
      <c r="E439" s="26">
        <v>4241</v>
      </c>
      <c r="F439" s="38" t="s">
        <v>1110</v>
      </c>
      <c r="G439" s="48"/>
      <c r="H439" s="49">
        <f>I439</f>
        <v>387</v>
      </c>
      <c r="I439" s="50">
        <f>'[4]Բյուջե-2022'!$AC$38</f>
        <v>387</v>
      </c>
      <c r="J439" s="41">
        <f>'[4]Բյուջե-2022'!$AX$38</f>
        <v>2800</v>
      </c>
      <c r="K439" s="755"/>
      <c r="L439" s="755"/>
    </row>
    <row r="440" spans="1:12" ht="23.25" customHeight="1">
      <c r="A440" s="33"/>
      <c r="B440" s="25"/>
      <c r="C440" s="26"/>
      <c r="D440" s="26"/>
      <c r="E440" s="26">
        <v>5111</v>
      </c>
      <c r="F440" s="38" t="s">
        <v>283</v>
      </c>
      <c r="G440" s="48"/>
      <c r="H440" s="49">
        <f>I440</f>
        <v>0</v>
      </c>
      <c r="I440" s="50">
        <v>0</v>
      </c>
      <c r="J440" s="41">
        <f>'[4]Բյուջե-2022'!$AX$38</f>
        <v>2800</v>
      </c>
      <c r="K440" s="755"/>
      <c r="L440" s="755"/>
    </row>
    <row r="441" spans="1:12" ht="23.25" customHeight="1" hidden="1">
      <c r="A441" s="33"/>
      <c r="B441" s="25"/>
      <c r="C441" s="26"/>
      <c r="D441" s="26"/>
      <c r="E441" s="26"/>
      <c r="F441" s="297"/>
      <c r="G441" s="48"/>
      <c r="H441" s="49"/>
      <c r="I441" s="50"/>
      <c r="J441" s="41"/>
      <c r="K441" s="755"/>
      <c r="L441" s="755"/>
    </row>
    <row r="442" spans="1:12" ht="23.25" customHeight="1" hidden="1">
      <c r="A442" s="33"/>
      <c r="B442" s="25"/>
      <c r="C442" s="26"/>
      <c r="D442" s="26"/>
      <c r="E442" s="26"/>
      <c r="F442" s="47"/>
      <c r="G442" s="48"/>
      <c r="H442" s="49"/>
      <c r="I442" s="50"/>
      <c r="J442" s="41"/>
      <c r="K442" s="755"/>
      <c r="L442" s="755"/>
    </row>
    <row r="443" spans="1:13" ht="23.25" customHeight="1">
      <c r="A443" s="33">
        <v>2820</v>
      </c>
      <c r="B443" s="25" t="s">
        <v>364</v>
      </c>
      <c r="C443" s="26">
        <v>2</v>
      </c>
      <c r="D443" s="26">
        <v>0</v>
      </c>
      <c r="E443" s="26"/>
      <c r="F443" s="34" t="s">
        <v>848</v>
      </c>
      <c r="G443" s="35" t="s">
        <v>776</v>
      </c>
      <c r="H443" s="40">
        <f t="shared" si="7"/>
        <v>35410</v>
      </c>
      <c r="I443" s="41">
        <f>I444+I457+I461</f>
        <v>34560</v>
      </c>
      <c r="J443" s="41">
        <f>SUM(J444,J453,J457,J461,J467,J471,J475)</f>
        <v>850</v>
      </c>
      <c r="K443" s="755"/>
      <c r="L443" s="755"/>
      <c r="M443" s="7"/>
    </row>
    <row r="444" spans="1:12" ht="23.25" customHeight="1">
      <c r="A444" s="33">
        <v>2821</v>
      </c>
      <c r="B444" s="25" t="s">
        <v>364</v>
      </c>
      <c r="C444" s="26">
        <v>2</v>
      </c>
      <c r="D444" s="26">
        <v>1</v>
      </c>
      <c r="E444" s="26"/>
      <c r="F444" s="38" t="s">
        <v>365</v>
      </c>
      <c r="G444" s="35"/>
      <c r="H444" s="40">
        <f t="shared" si="7"/>
        <v>23560</v>
      </c>
      <c r="I444" s="41">
        <f>'[4]Բյուջե-2022'!$C$21</f>
        <v>23560</v>
      </c>
      <c r="J444" s="41">
        <f>SUM(J452:J452)</f>
        <v>0</v>
      </c>
      <c r="K444" s="755"/>
      <c r="L444" s="755"/>
    </row>
    <row r="445" spans="1:12" ht="23.25" customHeight="1">
      <c r="A445" s="33"/>
      <c r="B445" s="25"/>
      <c r="C445" s="26"/>
      <c r="D445" s="26"/>
      <c r="E445" s="26"/>
      <c r="F445" s="38" t="s">
        <v>297</v>
      </c>
      <c r="G445" s="39"/>
      <c r="H445" s="40"/>
      <c r="I445" s="41"/>
      <c r="J445" s="41"/>
      <c r="K445" s="755"/>
      <c r="L445" s="755"/>
    </row>
    <row r="446" spans="1:12" ht="23.25" customHeight="1">
      <c r="A446" s="33"/>
      <c r="B446" s="25"/>
      <c r="C446" s="26"/>
      <c r="D446" s="26"/>
      <c r="E446" s="52">
        <v>4511</v>
      </c>
      <c r="F446" s="47" t="s">
        <v>228</v>
      </c>
      <c r="G446" s="53"/>
      <c r="H446" s="41">
        <f>I446</f>
        <v>21591</v>
      </c>
      <c r="I446" s="50">
        <f>'[3]2020'!$C$21</f>
        <v>21591</v>
      </c>
      <c r="J446" s="41"/>
      <c r="K446" s="755"/>
      <c r="L446" s="755"/>
    </row>
    <row r="447" spans="1:12" ht="15.75" hidden="1">
      <c r="A447" s="33"/>
      <c r="B447" s="25"/>
      <c r="C447" s="26"/>
      <c r="D447" s="26"/>
      <c r="E447" s="52"/>
      <c r="F447" s="38"/>
      <c r="G447" s="53"/>
      <c r="H447" s="41"/>
      <c r="I447" s="50"/>
      <c r="J447" s="41"/>
      <c r="K447" s="755"/>
      <c r="L447" s="755"/>
    </row>
    <row r="448" spans="1:12" ht="15.75" hidden="1">
      <c r="A448" s="33"/>
      <c r="B448" s="25"/>
      <c r="C448" s="26"/>
      <c r="D448" s="26"/>
      <c r="E448" s="52"/>
      <c r="F448" s="38"/>
      <c r="G448" s="53"/>
      <c r="H448" s="41"/>
      <c r="I448" s="50"/>
      <c r="J448" s="41"/>
      <c r="K448" s="755"/>
      <c r="L448" s="755"/>
    </row>
    <row r="449" spans="1:12" ht="15.75" hidden="1">
      <c r="A449" s="33"/>
      <c r="B449" s="25"/>
      <c r="C449" s="26"/>
      <c r="D449" s="26"/>
      <c r="E449" s="52"/>
      <c r="F449" s="38"/>
      <c r="G449" s="53"/>
      <c r="H449" s="41"/>
      <c r="I449" s="50"/>
      <c r="J449" s="41"/>
      <c r="K449" s="755"/>
      <c r="L449" s="755"/>
    </row>
    <row r="450" spans="1:12" ht="15.75" hidden="1">
      <c r="A450" s="33"/>
      <c r="B450" s="25"/>
      <c r="C450" s="26"/>
      <c r="D450" s="26"/>
      <c r="E450" s="52"/>
      <c r="F450" s="38"/>
      <c r="G450" s="53"/>
      <c r="H450" s="41"/>
      <c r="I450" s="50"/>
      <c r="J450" s="41"/>
      <c r="K450" s="755"/>
      <c r="L450" s="755"/>
    </row>
    <row r="451" spans="1:12" ht="15.75" hidden="1">
      <c r="A451" s="33"/>
      <c r="B451" s="25"/>
      <c r="C451" s="26"/>
      <c r="D451" s="26"/>
      <c r="E451" s="52"/>
      <c r="F451" s="38"/>
      <c r="G451" s="53"/>
      <c r="H451" s="41"/>
      <c r="I451" s="50"/>
      <c r="J451" s="41"/>
      <c r="K451" s="755"/>
      <c r="L451" s="755"/>
    </row>
    <row r="452" spans="1:12" ht="15.75" hidden="1">
      <c r="A452" s="33"/>
      <c r="B452" s="25"/>
      <c r="C452" s="26"/>
      <c r="D452" s="26"/>
      <c r="E452" s="52"/>
      <c r="F452" s="38"/>
      <c r="G452" s="53"/>
      <c r="H452" s="40"/>
      <c r="I452" s="50"/>
      <c r="J452" s="41"/>
      <c r="K452" s="755"/>
      <c r="L452" s="755"/>
    </row>
    <row r="453" spans="1:12" ht="15.75" hidden="1">
      <c r="A453" s="33">
        <v>2822</v>
      </c>
      <c r="B453" s="25" t="s">
        <v>364</v>
      </c>
      <c r="C453" s="26">
        <v>2</v>
      </c>
      <c r="D453" s="26">
        <v>2</v>
      </c>
      <c r="E453" s="26"/>
      <c r="F453" s="38" t="s">
        <v>366</v>
      </c>
      <c r="G453" s="35"/>
      <c r="H453" s="40">
        <f t="shared" si="7"/>
        <v>0</v>
      </c>
      <c r="I453" s="41">
        <f>SUM(I455:I456)</f>
        <v>0</v>
      </c>
      <c r="J453" s="41">
        <f>SUM(J455:J456)</f>
        <v>0</v>
      </c>
      <c r="K453" s="755"/>
      <c r="L453" s="755"/>
    </row>
    <row r="454" spans="1:12" ht="36" hidden="1">
      <c r="A454" s="33"/>
      <c r="B454" s="25"/>
      <c r="C454" s="26"/>
      <c r="D454" s="26"/>
      <c r="E454" s="26"/>
      <c r="F454" s="38" t="s">
        <v>297</v>
      </c>
      <c r="G454" s="39"/>
      <c r="H454" s="40">
        <f t="shared" si="7"/>
        <v>0</v>
      </c>
      <c r="I454" s="41"/>
      <c r="J454" s="41"/>
      <c r="K454" s="755"/>
      <c r="L454" s="755"/>
    </row>
    <row r="455" spans="1:12" ht="15.75" hidden="1">
      <c r="A455" s="33"/>
      <c r="B455" s="25"/>
      <c r="C455" s="26"/>
      <c r="D455" s="26"/>
      <c r="E455" s="26"/>
      <c r="F455" s="38" t="s">
        <v>298</v>
      </c>
      <c r="G455" s="39"/>
      <c r="H455" s="40">
        <f t="shared" si="7"/>
        <v>0</v>
      </c>
      <c r="I455" s="41"/>
      <c r="J455" s="41"/>
      <c r="K455" s="755"/>
      <c r="L455" s="755"/>
    </row>
    <row r="456" spans="1:12" ht="15.75" hidden="1">
      <c r="A456" s="33"/>
      <c r="B456" s="25"/>
      <c r="C456" s="26"/>
      <c r="D456" s="26"/>
      <c r="E456" s="26"/>
      <c r="F456" s="38" t="s">
        <v>298</v>
      </c>
      <c r="G456" s="39"/>
      <c r="H456" s="40">
        <f t="shared" si="7"/>
        <v>0</v>
      </c>
      <c r="I456" s="41"/>
      <c r="J456" s="41"/>
      <c r="K456" s="755"/>
      <c r="L456" s="755"/>
    </row>
    <row r="457" spans="1:12" ht="14.25" customHeight="1" hidden="1">
      <c r="A457" s="33">
        <v>2823</v>
      </c>
      <c r="B457" s="25" t="s">
        <v>364</v>
      </c>
      <c r="C457" s="26">
        <v>2</v>
      </c>
      <c r="D457" s="26">
        <v>3</v>
      </c>
      <c r="E457" s="26"/>
      <c r="F457" s="38" t="s">
        <v>401</v>
      </c>
      <c r="G457" s="51" t="s">
        <v>777</v>
      </c>
      <c r="H457" s="40">
        <f t="shared" si="7"/>
        <v>0</v>
      </c>
      <c r="I457" s="41">
        <f>SUM(I459:I460)</f>
        <v>0</v>
      </c>
      <c r="J457" s="41">
        <f>SUM(J459:J460)</f>
        <v>0</v>
      </c>
      <c r="K457" s="755"/>
      <c r="L457" s="755"/>
    </row>
    <row r="458" spans="1:12" ht="36" hidden="1">
      <c r="A458" s="33"/>
      <c r="B458" s="25"/>
      <c r="C458" s="26"/>
      <c r="D458" s="26"/>
      <c r="E458" s="26"/>
      <c r="F458" s="38" t="s">
        <v>297</v>
      </c>
      <c r="G458" s="39"/>
      <c r="H458" s="40">
        <f t="shared" si="7"/>
        <v>0</v>
      </c>
      <c r="I458" s="41"/>
      <c r="J458" s="41"/>
      <c r="K458" s="755"/>
      <c r="L458" s="755"/>
    </row>
    <row r="459" spans="1:12" ht="24" hidden="1">
      <c r="A459" s="33"/>
      <c r="B459" s="25"/>
      <c r="C459" s="26"/>
      <c r="D459" s="26"/>
      <c r="E459" s="52">
        <v>4511</v>
      </c>
      <c r="F459" s="47" t="s">
        <v>228</v>
      </c>
      <c r="G459" s="53"/>
      <c r="H459" s="41">
        <f>I459</f>
        <v>0</v>
      </c>
      <c r="I459" s="50"/>
      <c r="J459" s="41"/>
      <c r="K459" s="755"/>
      <c r="L459" s="755"/>
    </row>
    <row r="460" spans="1:12" ht="15.75" hidden="1">
      <c r="A460" s="33"/>
      <c r="B460" s="25"/>
      <c r="C460" s="26"/>
      <c r="D460" s="26"/>
      <c r="E460" s="26"/>
      <c r="F460" s="38" t="s">
        <v>298</v>
      </c>
      <c r="G460" s="39"/>
      <c r="H460" s="40">
        <f t="shared" si="7"/>
        <v>0</v>
      </c>
      <c r="I460" s="41"/>
      <c r="J460" s="41"/>
      <c r="K460" s="755"/>
      <c r="L460" s="755"/>
    </row>
    <row r="461" spans="1:12" ht="15.75">
      <c r="A461" s="33">
        <v>2824</v>
      </c>
      <c r="B461" s="25" t="s">
        <v>364</v>
      </c>
      <c r="C461" s="26">
        <v>2</v>
      </c>
      <c r="D461" s="26">
        <v>4</v>
      </c>
      <c r="E461" s="26"/>
      <c r="F461" s="38" t="s">
        <v>367</v>
      </c>
      <c r="G461" s="51"/>
      <c r="H461" s="40">
        <f>I461</f>
        <v>11000</v>
      </c>
      <c r="I461" s="41">
        <f>I463+I465+I466+I464</f>
        <v>11000</v>
      </c>
      <c r="J461" s="41">
        <f>SUM(J463:J465)</f>
        <v>850</v>
      </c>
      <c r="K461" s="755"/>
      <c r="L461" s="755"/>
    </row>
    <row r="462" spans="1:12" ht="36">
      <c r="A462" s="33"/>
      <c r="B462" s="25"/>
      <c r="C462" s="26"/>
      <c r="D462" s="26"/>
      <c r="E462" s="26"/>
      <c r="F462" s="38" t="s">
        <v>297</v>
      </c>
      <c r="G462" s="39"/>
      <c r="H462" s="40"/>
      <c r="I462" s="41"/>
      <c r="J462" s="41"/>
      <c r="K462" s="755"/>
      <c r="L462" s="755"/>
    </row>
    <row r="463" spans="1:12" ht="15.75">
      <c r="A463" s="33"/>
      <c r="B463" s="25"/>
      <c r="C463" s="26"/>
      <c r="D463" s="26"/>
      <c r="E463" s="26">
        <v>4239</v>
      </c>
      <c r="F463" s="38" t="s">
        <v>210</v>
      </c>
      <c r="G463" s="39"/>
      <c r="H463" s="40">
        <f t="shared" si="7"/>
        <v>9000</v>
      </c>
      <c r="I463" s="41">
        <f>'[4]Բյուջե-2022'!$AA$36</f>
        <v>9000</v>
      </c>
      <c r="J463" s="41"/>
      <c r="K463" s="755"/>
      <c r="L463" s="755"/>
    </row>
    <row r="464" spans="1:12" ht="15.75">
      <c r="A464" s="33"/>
      <c r="B464" s="25"/>
      <c r="C464" s="26"/>
      <c r="D464" s="26"/>
      <c r="E464" s="26">
        <v>4269</v>
      </c>
      <c r="F464" s="38" t="s">
        <v>877</v>
      </c>
      <c r="G464" s="39"/>
      <c r="H464" s="40">
        <f>SUM(I464:J464)</f>
        <v>2000</v>
      </c>
      <c r="I464" s="41">
        <f>'[4]Բյուջե-2022'!$AM$36</f>
        <v>2000</v>
      </c>
      <c r="J464" s="41"/>
      <c r="K464" s="755"/>
      <c r="L464" s="755"/>
    </row>
    <row r="465" spans="1:12" ht="15.75">
      <c r="A465" s="33"/>
      <c r="B465" s="25"/>
      <c r="C465" s="26"/>
      <c r="D465" s="26"/>
      <c r="E465" s="26">
        <v>5122</v>
      </c>
      <c r="F465" s="38" t="s">
        <v>911</v>
      </c>
      <c r="G465" s="39"/>
      <c r="H465" s="40">
        <f t="shared" si="7"/>
        <v>850</v>
      </c>
      <c r="I465" s="41">
        <f>'[4]Բյուջե-2022'!$AM$37</f>
        <v>0</v>
      </c>
      <c r="J465" s="41">
        <f>'[4]Բյուջե-2022'!$BD$36</f>
        <v>850</v>
      </c>
      <c r="K465" s="755"/>
      <c r="L465" s="755"/>
    </row>
    <row r="466" spans="1:12" ht="15.75" hidden="1">
      <c r="A466" s="33"/>
      <c r="B466" s="25"/>
      <c r="C466" s="26"/>
      <c r="D466" s="26"/>
      <c r="E466" s="26"/>
      <c r="F466" s="38"/>
      <c r="G466" s="39"/>
      <c r="H466" s="40">
        <f t="shared" si="7"/>
        <v>0</v>
      </c>
      <c r="I466" s="41"/>
      <c r="J466" s="41"/>
      <c r="K466" s="755"/>
      <c r="L466" s="755"/>
    </row>
    <row r="467" spans="1:12" ht="15.75" hidden="1">
      <c r="A467" s="33">
        <v>2825</v>
      </c>
      <c r="B467" s="25" t="s">
        <v>364</v>
      </c>
      <c r="C467" s="26">
        <v>2</v>
      </c>
      <c r="D467" s="26">
        <v>5</v>
      </c>
      <c r="E467" s="26"/>
      <c r="F467" s="38" t="s">
        <v>368</v>
      </c>
      <c r="G467" s="51"/>
      <c r="H467" s="40">
        <f t="shared" si="7"/>
        <v>0</v>
      </c>
      <c r="I467" s="41">
        <f>SUM(I469:I470)</f>
        <v>0</v>
      </c>
      <c r="J467" s="41">
        <f>SUM(J469:J470)</f>
        <v>0</v>
      </c>
      <c r="K467" s="755"/>
      <c r="L467" s="755"/>
    </row>
    <row r="468" spans="1:12" ht="36" hidden="1">
      <c r="A468" s="33"/>
      <c r="B468" s="25"/>
      <c r="C468" s="26"/>
      <c r="D468" s="26"/>
      <c r="E468" s="26"/>
      <c r="F468" s="38" t="s">
        <v>297</v>
      </c>
      <c r="G468" s="39"/>
      <c r="H468" s="40">
        <f t="shared" si="7"/>
        <v>0</v>
      </c>
      <c r="I468" s="41"/>
      <c r="J468" s="41"/>
      <c r="K468" s="755"/>
      <c r="L468" s="755"/>
    </row>
    <row r="469" spans="1:12" ht="15.75" hidden="1">
      <c r="A469" s="33"/>
      <c r="B469" s="25"/>
      <c r="C469" s="26"/>
      <c r="D469" s="26"/>
      <c r="E469" s="26"/>
      <c r="F469" s="38" t="s">
        <v>298</v>
      </c>
      <c r="G469" s="39"/>
      <c r="H469" s="40">
        <f t="shared" si="7"/>
        <v>0</v>
      </c>
      <c r="I469" s="41"/>
      <c r="J469" s="41"/>
      <c r="K469" s="755"/>
      <c r="L469" s="755"/>
    </row>
    <row r="470" spans="1:12" ht="15.75" hidden="1">
      <c r="A470" s="33"/>
      <c r="B470" s="25"/>
      <c r="C470" s="26"/>
      <c r="D470" s="26"/>
      <c r="E470" s="26"/>
      <c r="F470" s="38" t="s">
        <v>298</v>
      </c>
      <c r="G470" s="39"/>
      <c r="H470" s="40">
        <f t="shared" si="7"/>
        <v>0</v>
      </c>
      <c r="I470" s="41"/>
      <c r="J470" s="41"/>
      <c r="K470" s="755"/>
      <c r="L470" s="755"/>
    </row>
    <row r="471" spans="1:12" ht="15.75" hidden="1">
      <c r="A471" s="33">
        <v>2826</v>
      </c>
      <c r="B471" s="25" t="s">
        <v>364</v>
      </c>
      <c r="C471" s="26">
        <v>2</v>
      </c>
      <c r="D471" s="26">
        <v>6</v>
      </c>
      <c r="E471" s="26"/>
      <c r="F471" s="38" t="s">
        <v>369</v>
      </c>
      <c r="G471" s="51"/>
      <c r="H471" s="40">
        <f t="shared" si="7"/>
        <v>0</v>
      </c>
      <c r="I471" s="41">
        <f>SUM(I473:I474)</f>
        <v>0</v>
      </c>
      <c r="J471" s="41">
        <f>SUM(J473:J474)</f>
        <v>0</v>
      </c>
      <c r="K471" s="755"/>
      <c r="L471" s="755"/>
    </row>
    <row r="472" spans="1:12" ht="36" hidden="1">
      <c r="A472" s="33"/>
      <c r="B472" s="25"/>
      <c r="C472" s="26"/>
      <c r="D472" s="26"/>
      <c r="E472" s="26"/>
      <c r="F472" s="38" t="s">
        <v>297</v>
      </c>
      <c r="G472" s="39"/>
      <c r="H472" s="40">
        <f t="shared" si="7"/>
        <v>0</v>
      </c>
      <c r="I472" s="41"/>
      <c r="J472" s="41"/>
      <c r="K472" s="755"/>
      <c r="L472" s="755"/>
    </row>
    <row r="473" spans="1:12" ht="15.75" hidden="1">
      <c r="A473" s="33"/>
      <c r="B473" s="25"/>
      <c r="C473" s="26"/>
      <c r="D473" s="26"/>
      <c r="E473" s="26"/>
      <c r="F473" s="38" t="s">
        <v>298</v>
      </c>
      <c r="G473" s="39"/>
      <c r="H473" s="40">
        <f t="shared" si="7"/>
        <v>0</v>
      </c>
      <c r="I473" s="41"/>
      <c r="J473" s="41"/>
      <c r="K473" s="755"/>
      <c r="L473" s="755"/>
    </row>
    <row r="474" spans="1:12" ht="15.75" hidden="1">
      <c r="A474" s="33"/>
      <c r="B474" s="25"/>
      <c r="C474" s="26"/>
      <c r="D474" s="26"/>
      <c r="E474" s="26"/>
      <c r="F474" s="38" t="s">
        <v>298</v>
      </c>
      <c r="G474" s="39"/>
      <c r="H474" s="40">
        <f t="shared" si="7"/>
        <v>0</v>
      </c>
      <c r="I474" s="41"/>
      <c r="J474" s="41"/>
      <c r="K474" s="755"/>
      <c r="L474" s="755"/>
    </row>
    <row r="475" spans="1:12" ht="24" hidden="1">
      <c r="A475" s="33">
        <v>2827</v>
      </c>
      <c r="B475" s="25" t="s">
        <v>364</v>
      </c>
      <c r="C475" s="26">
        <v>2</v>
      </c>
      <c r="D475" s="26">
        <v>7</v>
      </c>
      <c r="E475" s="26"/>
      <c r="F475" s="38" t="s">
        <v>370</v>
      </c>
      <c r="G475" s="51"/>
      <c r="H475" s="40">
        <f t="shared" si="7"/>
        <v>0</v>
      </c>
      <c r="I475" s="41">
        <f>SUM(I477:I478)</f>
        <v>0</v>
      </c>
      <c r="J475" s="41">
        <f>SUM(J477:J478)</f>
        <v>0</v>
      </c>
      <c r="K475" s="755"/>
      <c r="L475" s="755"/>
    </row>
    <row r="476" spans="1:12" ht="36" hidden="1">
      <c r="A476" s="33"/>
      <c r="B476" s="25"/>
      <c r="C476" s="26"/>
      <c r="D476" s="26"/>
      <c r="E476" s="26"/>
      <c r="F476" s="38" t="s">
        <v>297</v>
      </c>
      <c r="G476" s="39"/>
      <c r="H476" s="40"/>
      <c r="I476" s="41"/>
      <c r="J476" s="41"/>
      <c r="K476" s="755"/>
      <c r="L476" s="755"/>
    </row>
    <row r="477" spans="1:12" ht="15.75" hidden="1">
      <c r="A477" s="33"/>
      <c r="B477" s="25"/>
      <c r="C477" s="26"/>
      <c r="D477" s="26"/>
      <c r="E477" s="26">
        <v>5112</v>
      </c>
      <c r="F477" s="38" t="s">
        <v>284</v>
      </c>
      <c r="G477" s="39"/>
      <c r="H477" s="40">
        <f t="shared" si="7"/>
        <v>0</v>
      </c>
      <c r="I477" s="41"/>
      <c r="J477" s="41">
        <v>0</v>
      </c>
      <c r="K477" s="755"/>
      <c r="L477" s="755"/>
    </row>
    <row r="478" spans="1:12" ht="15.75" hidden="1">
      <c r="A478" s="33"/>
      <c r="B478" s="25"/>
      <c r="C478" s="26"/>
      <c r="D478" s="26"/>
      <c r="E478" s="26"/>
      <c r="F478" s="38" t="s">
        <v>298</v>
      </c>
      <c r="G478" s="39"/>
      <c r="H478" s="40">
        <f t="shared" si="7"/>
        <v>0</v>
      </c>
      <c r="I478" s="41"/>
      <c r="J478" s="41"/>
      <c r="K478" s="755"/>
      <c r="L478" s="755"/>
    </row>
    <row r="479" spans="1:12" ht="26.25" customHeight="1" hidden="1">
      <c r="A479" s="33">
        <v>2830</v>
      </c>
      <c r="B479" s="25" t="s">
        <v>364</v>
      </c>
      <c r="C479" s="26">
        <v>3</v>
      </c>
      <c r="D479" s="26">
        <v>0</v>
      </c>
      <c r="E479" s="26"/>
      <c r="F479" s="34" t="s">
        <v>849</v>
      </c>
      <c r="G479" s="56" t="s">
        <v>779</v>
      </c>
      <c r="H479" s="40">
        <f t="shared" si="7"/>
        <v>0</v>
      </c>
      <c r="I479" s="41">
        <f>SUM(I480,I483,I487)</f>
        <v>0</v>
      </c>
      <c r="J479" s="41">
        <f>SUM(J480,J483,J487)</f>
        <v>0</v>
      </c>
      <c r="K479" s="755"/>
      <c r="L479" s="755"/>
    </row>
    <row r="480" spans="1:12" ht="15.75" customHeight="1" hidden="1">
      <c r="A480" s="33">
        <v>2831</v>
      </c>
      <c r="B480" s="25" t="s">
        <v>364</v>
      </c>
      <c r="C480" s="26">
        <v>3</v>
      </c>
      <c r="D480" s="26">
        <v>1</v>
      </c>
      <c r="E480" s="26"/>
      <c r="F480" s="38" t="s">
        <v>402</v>
      </c>
      <c r="G480" s="56"/>
      <c r="H480" s="40">
        <f t="shared" si="7"/>
        <v>0</v>
      </c>
      <c r="I480" s="41">
        <f>SUM(I482:I482)</f>
        <v>0</v>
      </c>
      <c r="J480" s="41">
        <f>SUM(J482:J482)</f>
        <v>0</v>
      </c>
      <c r="K480" s="755"/>
      <c r="L480" s="755"/>
    </row>
    <row r="481" spans="1:12" ht="36" customHeight="1" hidden="1">
      <c r="A481" s="33"/>
      <c r="B481" s="25"/>
      <c r="C481" s="26"/>
      <c r="D481" s="26"/>
      <c r="E481" s="26"/>
      <c r="F481" s="38" t="s">
        <v>297</v>
      </c>
      <c r="G481" s="39"/>
      <c r="H481" s="40"/>
      <c r="I481" s="41"/>
      <c r="J481" s="41"/>
      <c r="K481" s="755"/>
      <c r="L481" s="755"/>
    </row>
    <row r="482" spans="1:12" ht="15.75" customHeight="1" hidden="1">
      <c r="A482" s="33"/>
      <c r="B482" s="25"/>
      <c r="C482" s="26"/>
      <c r="D482" s="26"/>
      <c r="E482" s="26">
        <v>4234</v>
      </c>
      <c r="F482" s="38" t="s">
        <v>878</v>
      </c>
      <c r="G482" s="39"/>
      <c r="H482" s="40">
        <f t="shared" si="7"/>
        <v>0</v>
      </c>
      <c r="I482" s="41"/>
      <c r="J482" s="41"/>
      <c r="K482" s="755"/>
      <c r="L482" s="755"/>
    </row>
    <row r="483" spans="1:12" ht="15.75" customHeight="1" hidden="1">
      <c r="A483" s="33">
        <v>2832</v>
      </c>
      <c r="B483" s="25" t="s">
        <v>364</v>
      </c>
      <c r="C483" s="26">
        <v>3</v>
      </c>
      <c r="D483" s="26">
        <v>2</v>
      </c>
      <c r="E483" s="26"/>
      <c r="F483" s="38" t="s">
        <v>409</v>
      </c>
      <c r="G483" s="56"/>
      <c r="H483" s="40">
        <f t="shared" si="7"/>
        <v>0</v>
      </c>
      <c r="I483" s="41">
        <f>SUM(I485:I486)</f>
        <v>0</v>
      </c>
      <c r="J483" s="41">
        <f>SUM(J485:J486)</f>
        <v>0</v>
      </c>
      <c r="K483" s="755"/>
      <c r="L483" s="755"/>
    </row>
    <row r="484" spans="1:12" ht="36" customHeight="1" hidden="1">
      <c r="A484" s="33"/>
      <c r="B484" s="25"/>
      <c r="C484" s="26"/>
      <c r="D484" s="26"/>
      <c r="E484" s="26"/>
      <c r="F484" s="38" t="s">
        <v>297</v>
      </c>
      <c r="G484" s="39"/>
      <c r="H484" s="40">
        <f t="shared" si="7"/>
        <v>0</v>
      </c>
      <c r="I484" s="41"/>
      <c r="J484" s="41"/>
      <c r="K484" s="755"/>
      <c r="L484" s="755"/>
    </row>
    <row r="485" spans="1:12" ht="15.75" customHeight="1" hidden="1">
      <c r="A485" s="33"/>
      <c r="B485" s="25"/>
      <c r="C485" s="26"/>
      <c r="D485" s="26"/>
      <c r="E485" s="26"/>
      <c r="F485" s="38" t="s">
        <v>298</v>
      </c>
      <c r="G485" s="39"/>
      <c r="H485" s="40">
        <f t="shared" si="7"/>
        <v>0</v>
      </c>
      <c r="I485" s="41"/>
      <c r="J485" s="41"/>
      <c r="K485" s="755"/>
      <c r="L485" s="755"/>
    </row>
    <row r="486" spans="1:12" ht="15.75" customHeight="1" hidden="1">
      <c r="A486" s="33"/>
      <c r="B486" s="25"/>
      <c r="C486" s="26"/>
      <c r="D486" s="26"/>
      <c r="E486" s="26"/>
      <c r="F486" s="38" t="s">
        <v>298</v>
      </c>
      <c r="G486" s="39"/>
      <c r="H486" s="40">
        <f t="shared" si="7"/>
        <v>0</v>
      </c>
      <c r="I486" s="41"/>
      <c r="J486" s="41"/>
      <c r="K486" s="755"/>
      <c r="L486" s="755"/>
    </row>
    <row r="487" spans="1:12" ht="18.75" customHeight="1" hidden="1">
      <c r="A487" s="33">
        <v>2833</v>
      </c>
      <c r="B487" s="25" t="s">
        <v>364</v>
      </c>
      <c r="C487" s="26">
        <v>3</v>
      </c>
      <c r="D487" s="26">
        <v>3</v>
      </c>
      <c r="E487" s="26"/>
      <c r="F487" s="38" t="s">
        <v>410</v>
      </c>
      <c r="G487" s="51" t="s">
        <v>780</v>
      </c>
      <c r="H487" s="40">
        <f aca="true" t="shared" si="8" ref="H487:H551">SUM(I487:J487)</f>
        <v>0</v>
      </c>
      <c r="I487" s="41">
        <f>SUM(I489:I490)</f>
        <v>0</v>
      </c>
      <c r="J487" s="41">
        <f>SUM(J489:J490)</f>
        <v>0</v>
      </c>
      <c r="K487" s="755"/>
      <c r="L487" s="755"/>
    </row>
    <row r="488" spans="1:12" ht="36" hidden="1">
      <c r="A488" s="33"/>
      <c r="B488" s="25"/>
      <c r="C488" s="26"/>
      <c r="D488" s="26"/>
      <c r="E488" s="26"/>
      <c r="F488" s="38" t="s">
        <v>297</v>
      </c>
      <c r="G488" s="39"/>
      <c r="H488" s="40">
        <f t="shared" si="8"/>
        <v>0</v>
      </c>
      <c r="I488" s="41"/>
      <c r="J488" s="41"/>
      <c r="K488" s="755"/>
      <c r="L488" s="755"/>
    </row>
    <row r="489" spans="1:12" ht="15.75" hidden="1">
      <c r="A489" s="33"/>
      <c r="B489" s="25"/>
      <c r="C489" s="26"/>
      <c r="D489" s="26"/>
      <c r="E489" s="26"/>
      <c r="F489" s="38" t="s">
        <v>298</v>
      </c>
      <c r="G489" s="39"/>
      <c r="H489" s="40">
        <f t="shared" si="8"/>
        <v>0</v>
      </c>
      <c r="I489" s="41"/>
      <c r="J489" s="41"/>
      <c r="K489" s="755"/>
      <c r="L489" s="755"/>
    </row>
    <row r="490" spans="1:12" ht="15.75" hidden="1">
      <c r="A490" s="33"/>
      <c r="B490" s="25"/>
      <c r="C490" s="26"/>
      <c r="D490" s="26"/>
      <c r="E490" s="26"/>
      <c r="F490" s="38" t="s">
        <v>298</v>
      </c>
      <c r="G490" s="39"/>
      <c r="H490" s="40">
        <f t="shared" si="8"/>
        <v>0</v>
      </c>
      <c r="I490" s="41"/>
      <c r="J490" s="41"/>
      <c r="K490" s="755"/>
      <c r="L490" s="755"/>
    </row>
    <row r="491" spans="1:12" ht="24.75" customHeight="1">
      <c r="A491" s="33">
        <v>2840</v>
      </c>
      <c r="B491" s="25" t="s">
        <v>364</v>
      </c>
      <c r="C491" s="26">
        <v>4</v>
      </c>
      <c r="D491" s="26">
        <v>0</v>
      </c>
      <c r="E491" s="26"/>
      <c r="F491" s="34" t="s">
        <v>850</v>
      </c>
      <c r="G491" s="56" t="s">
        <v>781</v>
      </c>
      <c r="H491" s="40">
        <f t="shared" si="8"/>
        <v>600</v>
      </c>
      <c r="I491" s="41">
        <f>SUM(I492,I496,I500)</f>
        <v>600</v>
      </c>
      <c r="J491" s="41">
        <f>SUM(J492,J496,J500)</f>
        <v>0</v>
      </c>
      <c r="K491" s="755"/>
      <c r="L491" s="755"/>
    </row>
    <row r="492" spans="1:12" ht="14.25" customHeight="1" hidden="1">
      <c r="A492" s="33">
        <v>2841</v>
      </c>
      <c r="B492" s="25" t="s">
        <v>364</v>
      </c>
      <c r="C492" s="26">
        <v>4</v>
      </c>
      <c r="D492" s="26">
        <v>1</v>
      </c>
      <c r="E492" s="26"/>
      <c r="F492" s="38" t="s">
        <v>412</v>
      </c>
      <c r="G492" s="56"/>
      <c r="H492" s="40">
        <f t="shared" si="8"/>
        <v>0</v>
      </c>
      <c r="I492" s="41">
        <f>SUM(I494:I495)</f>
        <v>0</v>
      </c>
      <c r="J492" s="41">
        <f>SUM(J494:J495)</f>
        <v>0</v>
      </c>
      <c r="K492" s="755"/>
      <c r="L492" s="755"/>
    </row>
    <row r="493" spans="1:12" ht="36" hidden="1">
      <c r="A493" s="33"/>
      <c r="B493" s="25"/>
      <c r="C493" s="26"/>
      <c r="D493" s="26"/>
      <c r="E493" s="26"/>
      <c r="F493" s="38" t="s">
        <v>297</v>
      </c>
      <c r="G493" s="39"/>
      <c r="H493" s="40">
        <f t="shared" si="8"/>
        <v>0</v>
      </c>
      <c r="I493" s="41"/>
      <c r="J493" s="41"/>
      <c r="K493" s="755"/>
      <c r="L493" s="755"/>
    </row>
    <row r="494" spans="1:12" ht="15.75" hidden="1">
      <c r="A494" s="33"/>
      <c r="B494" s="25"/>
      <c r="C494" s="26"/>
      <c r="D494" s="26"/>
      <c r="E494" s="26"/>
      <c r="F494" s="38" t="s">
        <v>298</v>
      </c>
      <c r="G494" s="39"/>
      <c r="H494" s="40">
        <f t="shared" si="8"/>
        <v>0</v>
      </c>
      <c r="I494" s="41"/>
      <c r="J494" s="41"/>
      <c r="K494" s="755"/>
      <c r="L494" s="755"/>
    </row>
    <row r="495" spans="1:12" ht="15.75" hidden="1">
      <c r="A495" s="33"/>
      <c r="B495" s="25"/>
      <c r="C495" s="26"/>
      <c r="D495" s="26"/>
      <c r="E495" s="26"/>
      <c r="F495" s="38" t="s">
        <v>298</v>
      </c>
      <c r="G495" s="39"/>
      <c r="H495" s="40">
        <f t="shared" si="8"/>
        <v>0</v>
      </c>
      <c r="I495" s="41"/>
      <c r="J495" s="41"/>
      <c r="K495" s="755"/>
      <c r="L495" s="755"/>
    </row>
    <row r="496" spans="1:12" ht="36.75" customHeight="1">
      <c r="A496" s="33">
        <v>2842</v>
      </c>
      <c r="B496" s="25" t="s">
        <v>364</v>
      </c>
      <c r="C496" s="26">
        <v>4</v>
      </c>
      <c r="D496" s="26">
        <v>2</v>
      </c>
      <c r="E496" s="26"/>
      <c r="F496" s="38" t="s">
        <v>413</v>
      </c>
      <c r="G496" s="56"/>
      <c r="H496" s="40">
        <f t="shared" si="8"/>
        <v>600</v>
      </c>
      <c r="I496" s="41">
        <f>I498</f>
        <v>600</v>
      </c>
      <c r="J496" s="41">
        <f>SUM(J498:J499)</f>
        <v>0</v>
      </c>
      <c r="K496" s="755"/>
      <c r="L496" s="755"/>
    </row>
    <row r="497" spans="1:12" ht="36">
      <c r="A497" s="33"/>
      <c r="B497" s="25"/>
      <c r="C497" s="26"/>
      <c r="D497" s="26"/>
      <c r="E497" s="26"/>
      <c r="F497" s="38" t="s">
        <v>297</v>
      </c>
      <c r="G497" s="39"/>
      <c r="H497" s="40"/>
      <c r="I497" s="41"/>
      <c r="J497" s="41"/>
      <c r="K497" s="755"/>
      <c r="L497" s="755"/>
    </row>
    <row r="498" spans="1:12" ht="24">
      <c r="A498" s="33"/>
      <c r="B498" s="25"/>
      <c r="C498" s="26"/>
      <c r="D498" s="26"/>
      <c r="E498" s="26">
        <v>4819</v>
      </c>
      <c r="F498" s="38" t="s">
        <v>851</v>
      </c>
      <c r="G498" s="39"/>
      <c r="H498" s="40">
        <f t="shared" si="8"/>
        <v>600</v>
      </c>
      <c r="I498" s="41">
        <f>'[4]Բյուջե-2022'!$AR$37</f>
        <v>600</v>
      </c>
      <c r="J498" s="41"/>
      <c r="K498" s="755"/>
      <c r="L498" s="755"/>
    </row>
    <row r="499" spans="1:12" ht="15.75" hidden="1">
      <c r="A499" s="33"/>
      <c r="B499" s="25"/>
      <c r="C499" s="26"/>
      <c r="D499" s="26"/>
      <c r="E499" s="26"/>
      <c r="F499" s="38" t="s">
        <v>298</v>
      </c>
      <c r="G499" s="39"/>
      <c r="H499" s="40">
        <f t="shared" si="8"/>
        <v>0</v>
      </c>
      <c r="I499" s="41"/>
      <c r="J499" s="41"/>
      <c r="K499" s="755"/>
      <c r="L499" s="755"/>
    </row>
    <row r="500" spans="1:12" ht="17.25" customHeight="1" hidden="1">
      <c r="A500" s="33">
        <v>2843</v>
      </c>
      <c r="B500" s="25" t="s">
        <v>364</v>
      </c>
      <c r="C500" s="26">
        <v>4</v>
      </c>
      <c r="D500" s="26">
        <v>3</v>
      </c>
      <c r="E500" s="26"/>
      <c r="F500" s="38" t="s">
        <v>411</v>
      </c>
      <c r="G500" s="51" t="s">
        <v>782</v>
      </c>
      <c r="H500" s="40">
        <f t="shared" si="8"/>
        <v>0</v>
      </c>
      <c r="I500" s="41">
        <f>SUM(I502:I503)</f>
        <v>0</v>
      </c>
      <c r="J500" s="41">
        <f>SUM(J502:J503)</f>
        <v>0</v>
      </c>
      <c r="K500" s="755"/>
      <c r="L500" s="755"/>
    </row>
    <row r="501" spans="1:12" ht="36" hidden="1">
      <c r="A501" s="33"/>
      <c r="B501" s="25"/>
      <c r="C501" s="26"/>
      <c r="D501" s="26"/>
      <c r="E501" s="26"/>
      <c r="F501" s="38" t="s">
        <v>297</v>
      </c>
      <c r="G501" s="39"/>
      <c r="H501" s="40">
        <f t="shared" si="8"/>
        <v>0</v>
      </c>
      <c r="I501" s="41"/>
      <c r="J501" s="41"/>
      <c r="K501" s="755"/>
      <c r="L501" s="755"/>
    </row>
    <row r="502" spans="1:12" ht="15.75" hidden="1">
      <c r="A502" s="33"/>
      <c r="B502" s="25"/>
      <c r="C502" s="26"/>
      <c r="D502" s="26"/>
      <c r="E502" s="26"/>
      <c r="F502" s="38" t="s">
        <v>298</v>
      </c>
      <c r="G502" s="39"/>
      <c r="H502" s="40">
        <f t="shared" si="8"/>
        <v>0</v>
      </c>
      <c r="I502" s="41"/>
      <c r="J502" s="41"/>
      <c r="K502" s="755"/>
      <c r="L502" s="755"/>
    </row>
    <row r="503" spans="1:12" ht="15.75" hidden="1">
      <c r="A503" s="33"/>
      <c r="B503" s="25"/>
      <c r="C503" s="26"/>
      <c r="D503" s="26"/>
      <c r="E503" s="26"/>
      <c r="F503" s="38" t="s">
        <v>298</v>
      </c>
      <c r="G503" s="39"/>
      <c r="H503" s="40">
        <f t="shared" si="8"/>
        <v>0</v>
      </c>
      <c r="I503" s="41"/>
      <c r="J503" s="41"/>
      <c r="K503" s="755"/>
      <c r="L503" s="755"/>
    </row>
    <row r="504" spans="1:12" ht="36" customHeight="1" hidden="1">
      <c r="A504" s="33">
        <v>2850</v>
      </c>
      <c r="B504" s="25" t="s">
        <v>364</v>
      </c>
      <c r="C504" s="26">
        <v>5</v>
      </c>
      <c r="D504" s="26">
        <v>0</v>
      </c>
      <c r="E504" s="26"/>
      <c r="F504" s="60" t="s">
        <v>852</v>
      </c>
      <c r="G504" s="56" t="s">
        <v>784</v>
      </c>
      <c r="H504" s="40">
        <f t="shared" si="8"/>
        <v>0</v>
      </c>
      <c r="I504" s="41">
        <f>SUM(I505)</f>
        <v>0</v>
      </c>
      <c r="J504" s="41">
        <f>SUM(J505)</f>
        <v>0</v>
      </c>
      <c r="K504" s="755"/>
      <c r="L504" s="755"/>
    </row>
    <row r="505" spans="1:12" ht="24" customHeight="1" hidden="1">
      <c r="A505" s="33">
        <v>2851</v>
      </c>
      <c r="B505" s="25" t="s">
        <v>364</v>
      </c>
      <c r="C505" s="26">
        <v>5</v>
      </c>
      <c r="D505" s="26">
        <v>1</v>
      </c>
      <c r="E505" s="26"/>
      <c r="F505" s="61" t="s">
        <v>783</v>
      </c>
      <c r="G505" s="51" t="s">
        <v>785</v>
      </c>
      <c r="H505" s="40">
        <f t="shared" si="8"/>
        <v>0</v>
      </c>
      <c r="I505" s="41">
        <f>SUM(I507:I508)</f>
        <v>0</v>
      </c>
      <c r="J505" s="41">
        <f>SUM(J507:J508)</f>
        <v>0</v>
      </c>
      <c r="K505" s="755"/>
      <c r="L505" s="755"/>
    </row>
    <row r="506" spans="1:12" ht="36" hidden="1">
      <c r="A506" s="33"/>
      <c r="B506" s="25"/>
      <c r="C506" s="26"/>
      <c r="D506" s="26"/>
      <c r="E506" s="26"/>
      <c r="F506" s="38" t="s">
        <v>297</v>
      </c>
      <c r="G506" s="39"/>
      <c r="H506" s="40">
        <f t="shared" si="8"/>
        <v>0</v>
      </c>
      <c r="I506" s="41"/>
      <c r="J506" s="41"/>
      <c r="K506" s="755"/>
      <c r="L506" s="755"/>
    </row>
    <row r="507" spans="1:12" ht="15.75" hidden="1">
      <c r="A507" s="33"/>
      <c r="B507" s="25"/>
      <c r="C507" s="26"/>
      <c r="D507" s="26"/>
      <c r="E507" s="26"/>
      <c r="F507" s="38" t="s">
        <v>298</v>
      </c>
      <c r="G507" s="39"/>
      <c r="H507" s="40">
        <f t="shared" si="8"/>
        <v>0</v>
      </c>
      <c r="I507" s="41"/>
      <c r="J507" s="41"/>
      <c r="K507" s="755"/>
      <c r="L507" s="755"/>
    </row>
    <row r="508" spans="1:12" ht="15.75" hidden="1">
      <c r="A508" s="33"/>
      <c r="B508" s="25"/>
      <c r="C508" s="26"/>
      <c r="D508" s="26"/>
      <c r="E508" s="26"/>
      <c r="F508" s="38" t="s">
        <v>298</v>
      </c>
      <c r="G508" s="39"/>
      <c r="H508" s="40">
        <f t="shared" si="8"/>
        <v>0</v>
      </c>
      <c r="I508" s="41"/>
      <c r="J508" s="41"/>
      <c r="K508" s="755"/>
      <c r="L508" s="755"/>
    </row>
    <row r="509" spans="1:12" ht="27" customHeight="1">
      <c r="A509" s="33">
        <v>2860</v>
      </c>
      <c r="B509" s="25" t="s">
        <v>364</v>
      </c>
      <c r="C509" s="26">
        <v>6</v>
      </c>
      <c r="D509" s="26">
        <v>0</v>
      </c>
      <c r="E509" s="26"/>
      <c r="F509" s="60" t="s">
        <v>853</v>
      </c>
      <c r="G509" s="56" t="s">
        <v>82</v>
      </c>
      <c r="H509" s="40">
        <f t="shared" si="8"/>
        <v>9436</v>
      </c>
      <c r="I509" s="41">
        <f>SUM(I510)</f>
        <v>0</v>
      </c>
      <c r="J509" s="41">
        <f>SUM(J510)</f>
        <v>9436</v>
      </c>
      <c r="K509" s="755"/>
      <c r="L509" s="755"/>
    </row>
    <row r="510" spans="1:12" ht="12" customHeight="1">
      <c r="A510" s="33">
        <v>2861</v>
      </c>
      <c r="B510" s="25" t="s">
        <v>364</v>
      </c>
      <c r="C510" s="26">
        <v>6</v>
      </c>
      <c r="D510" s="26">
        <v>1</v>
      </c>
      <c r="E510" s="26"/>
      <c r="F510" s="61" t="s">
        <v>786</v>
      </c>
      <c r="G510" s="51" t="s">
        <v>83</v>
      </c>
      <c r="H510" s="40">
        <f t="shared" si="8"/>
        <v>9436</v>
      </c>
      <c r="I510" s="41">
        <f>SUM(I512:I513)</f>
        <v>0</v>
      </c>
      <c r="J510" s="41">
        <f>J512</f>
        <v>9436</v>
      </c>
      <c r="K510" s="755"/>
      <c r="L510" s="755"/>
    </row>
    <row r="511" spans="1:12" ht="36">
      <c r="A511" s="33"/>
      <c r="B511" s="25"/>
      <c r="C511" s="26"/>
      <c r="D511" s="26"/>
      <c r="E511" s="26"/>
      <c r="F511" s="38" t="s">
        <v>297</v>
      </c>
      <c r="G511" s="39"/>
      <c r="H511" s="40">
        <f t="shared" si="8"/>
        <v>0</v>
      </c>
      <c r="I511" s="41"/>
      <c r="J511" s="41"/>
      <c r="K511" s="755"/>
      <c r="L511" s="755"/>
    </row>
    <row r="512" spans="1:12" ht="15.75">
      <c r="A512" s="33"/>
      <c r="B512" s="25"/>
      <c r="C512" s="26"/>
      <c r="D512" s="26"/>
      <c r="E512" s="26">
        <v>5111</v>
      </c>
      <c r="F512" s="38" t="s">
        <v>283</v>
      </c>
      <c r="G512" s="39"/>
      <c r="H512" s="40">
        <f t="shared" si="8"/>
        <v>9436</v>
      </c>
      <c r="I512" s="41"/>
      <c r="J512" s="41">
        <f>'[4]Բյուջե-2022'!$AX$39</f>
        <v>9436</v>
      </c>
      <c r="K512" s="755"/>
      <c r="L512" s="755"/>
    </row>
    <row r="513" spans="1:12" ht="15.75" hidden="1">
      <c r="A513" s="33"/>
      <c r="B513" s="25"/>
      <c r="C513" s="26"/>
      <c r="D513" s="26"/>
      <c r="E513" s="26"/>
      <c r="F513" s="38" t="s">
        <v>298</v>
      </c>
      <c r="G513" s="39"/>
      <c r="H513" s="40">
        <f t="shared" si="8"/>
        <v>0</v>
      </c>
      <c r="I513" s="41"/>
      <c r="J513" s="41"/>
      <c r="K513" s="755"/>
      <c r="L513" s="755"/>
    </row>
    <row r="514" spans="1:12" s="31" customFormat="1" ht="13.5" customHeight="1">
      <c r="A514" s="24">
        <v>2900</v>
      </c>
      <c r="B514" s="25" t="s">
        <v>371</v>
      </c>
      <c r="C514" s="26">
        <v>0</v>
      </c>
      <c r="D514" s="26">
        <v>0</v>
      </c>
      <c r="E514" s="26"/>
      <c r="F514" s="57" t="s">
        <v>1012</v>
      </c>
      <c r="G514" s="55" t="s">
        <v>84</v>
      </c>
      <c r="H514" s="40">
        <f t="shared" si="8"/>
        <v>655620.777</v>
      </c>
      <c r="I514" s="40">
        <f>SUM(I515,I525,I534,I543,I551,I559,I564,I569)</f>
        <v>655620.777</v>
      </c>
      <c r="J514" s="40">
        <f>SUM(J515,J525,J534,J543,J551,J559,J564,J569)</f>
        <v>0</v>
      </c>
      <c r="K514" s="754"/>
      <c r="L514" s="754"/>
    </row>
    <row r="515" spans="1:12" ht="24.75" customHeight="1">
      <c r="A515" s="33">
        <v>2910</v>
      </c>
      <c r="B515" s="25" t="s">
        <v>371</v>
      </c>
      <c r="C515" s="26">
        <v>1</v>
      </c>
      <c r="D515" s="26">
        <v>0</v>
      </c>
      <c r="E515" s="26"/>
      <c r="F515" s="34" t="s">
        <v>854</v>
      </c>
      <c r="G515" s="35" t="s">
        <v>85</v>
      </c>
      <c r="H515" s="40">
        <f t="shared" si="8"/>
        <v>365586</v>
      </c>
      <c r="I515" s="41">
        <f>SUM(I516,I521)</f>
        <v>365586</v>
      </c>
      <c r="J515" s="41">
        <f>SUM(J516,J521)</f>
        <v>0</v>
      </c>
      <c r="K515" s="755"/>
      <c r="L515" s="755"/>
    </row>
    <row r="516" spans="1:12" ht="14.25" customHeight="1">
      <c r="A516" s="33">
        <v>2911</v>
      </c>
      <c r="B516" s="25" t="s">
        <v>371</v>
      </c>
      <c r="C516" s="26">
        <v>1</v>
      </c>
      <c r="D516" s="26">
        <v>1</v>
      </c>
      <c r="E516" s="26"/>
      <c r="F516" s="38" t="s">
        <v>86</v>
      </c>
      <c r="G516" s="51" t="s">
        <v>87</v>
      </c>
      <c r="H516" s="40">
        <f t="shared" si="8"/>
        <v>365586</v>
      </c>
      <c r="I516" s="41">
        <f>SUM(I518:I520)</f>
        <v>365586</v>
      </c>
      <c r="J516" s="41">
        <f>SUM(J519:J520)</f>
        <v>0</v>
      </c>
      <c r="K516" s="755"/>
      <c r="L516" s="755"/>
    </row>
    <row r="517" spans="1:12" ht="36">
      <c r="A517" s="33"/>
      <c r="B517" s="25"/>
      <c r="C517" s="26"/>
      <c r="D517" s="26"/>
      <c r="E517" s="26"/>
      <c r="F517" s="38" t="s">
        <v>297</v>
      </c>
      <c r="G517" s="39"/>
      <c r="H517" s="40"/>
      <c r="I517" s="41"/>
      <c r="J517" s="41"/>
      <c r="K517" s="755"/>
      <c r="L517" s="755"/>
    </row>
    <row r="518" spans="1:12" ht="24" customHeight="1">
      <c r="A518" s="33"/>
      <c r="B518" s="25"/>
      <c r="C518" s="26"/>
      <c r="D518" s="26"/>
      <c r="E518" s="26">
        <v>4511</v>
      </c>
      <c r="F518" s="47" t="s">
        <v>228</v>
      </c>
      <c r="G518" s="48"/>
      <c r="H518" s="49">
        <f>I518+J518</f>
        <v>365586</v>
      </c>
      <c r="I518" s="50">
        <f>'[4]Բյուջե-2022'!$C$8+'[4]Բյուջե-2022'!$C$9+'[4]Բյուջե-2022'!$C$10+'[4]Բյուջե-2022'!$C$11+'[4]Բյուջե-2022'!$C$12+'[4]Բյուջե-2022'!$C$13+'[4]Բյուջե-2022'!$C$14+'[4]Բյուջե-2022'!$C$15+'[4]Բյուջե-2022'!$C$7</f>
        <v>365586</v>
      </c>
      <c r="J518" s="62"/>
      <c r="K518" s="757"/>
      <c r="L518" s="757"/>
    </row>
    <row r="519" spans="1:12" ht="36">
      <c r="A519" s="33"/>
      <c r="B519" s="25"/>
      <c r="C519" s="26"/>
      <c r="D519" s="26"/>
      <c r="E519" s="26">
        <v>4637</v>
      </c>
      <c r="F519" s="47" t="s">
        <v>275</v>
      </c>
      <c r="G519" s="48"/>
      <c r="H519" s="49">
        <f>I519+J519</f>
        <v>0</v>
      </c>
      <c r="I519" s="50"/>
      <c r="J519" s="62"/>
      <c r="K519" s="757"/>
      <c r="L519" s="757"/>
    </row>
    <row r="520" spans="1:12" ht="24">
      <c r="A520" s="33"/>
      <c r="B520" s="25"/>
      <c r="C520" s="26"/>
      <c r="D520" s="26"/>
      <c r="E520" s="26">
        <v>4637</v>
      </c>
      <c r="F520" s="47" t="s">
        <v>285</v>
      </c>
      <c r="G520" s="48"/>
      <c r="H520" s="49">
        <f>I520</f>
        <v>0</v>
      </c>
      <c r="I520" s="50"/>
      <c r="J520" s="62"/>
      <c r="K520" s="757"/>
      <c r="L520" s="757"/>
    </row>
    <row r="521" spans="1:12" ht="242.25" hidden="1">
      <c r="A521" s="33">
        <v>2912</v>
      </c>
      <c r="B521" s="25" t="s">
        <v>371</v>
      </c>
      <c r="C521" s="26">
        <v>1</v>
      </c>
      <c r="D521" s="26">
        <v>2</v>
      </c>
      <c r="E521" s="26"/>
      <c r="F521" s="38" t="s">
        <v>372</v>
      </c>
      <c r="G521" s="51" t="s">
        <v>88</v>
      </c>
      <c r="H521" s="40">
        <f t="shared" si="8"/>
        <v>0</v>
      </c>
      <c r="I521" s="41">
        <f>SUM(I523:I524)</f>
        <v>0</v>
      </c>
      <c r="J521" s="41">
        <f>SUM(J523:J524)</f>
        <v>0</v>
      </c>
      <c r="K521" s="755"/>
      <c r="L521" s="755"/>
    </row>
    <row r="522" spans="1:12" ht="36" hidden="1">
      <c r="A522" s="33"/>
      <c r="B522" s="25"/>
      <c r="C522" s="26"/>
      <c r="D522" s="26"/>
      <c r="E522" s="26"/>
      <c r="F522" s="38" t="s">
        <v>297</v>
      </c>
      <c r="G522" s="39"/>
      <c r="H522" s="40">
        <f t="shared" si="8"/>
        <v>0</v>
      </c>
      <c r="I522" s="41"/>
      <c r="J522" s="41"/>
      <c r="K522" s="755"/>
      <c r="L522" s="755"/>
    </row>
    <row r="523" spans="1:12" ht="15.75" hidden="1">
      <c r="A523" s="33"/>
      <c r="B523" s="25"/>
      <c r="C523" s="26"/>
      <c r="D523" s="26"/>
      <c r="E523" s="26"/>
      <c r="F523" s="38" t="s">
        <v>298</v>
      </c>
      <c r="G523" s="39"/>
      <c r="H523" s="40">
        <f t="shared" si="8"/>
        <v>0</v>
      </c>
      <c r="I523" s="41"/>
      <c r="J523" s="41"/>
      <c r="K523" s="755"/>
      <c r="L523" s="755"/>
    </row>
    <row r="524" spans="1:12" ht="15.75" hidden="1">
      <c r="A524" s="33"/>
      <c r="B524" s="25"/>
      <c r="C524" s="26"/>
      <c r="D524" s="26"/>
      <c r="E524" s="26"/>
      <c r="F524" s="38" t="s">
        <v>298</v>
      </c>
      <c r="G524" s="39"/>
      <c r="H524" s="40">
        <f t="shared" si="8"/>
        <v>0</v>
      </c>
      <c r="I524" s="41"/>
      <c r="J524" s="41"/>
      <c r="K524" s="755"/>
      <c r="L524" s="755"/>
    </row>
    <row r="525" spans="1:12" ht="270.75" hidden="1">
      <c r="A525" s="33">
        <v>2920</v>
      </c>
      <c r="B525" s="25" t="s">
        <v>371</v>
      </c>
      <c r="C525" s="26">
        <v>2</v>
      </c>
      <c r="D525" s="26">
        <v>0</v>
      </c>
      <c r="E525" s="26"/>
      <c r="F525" s="34" t="s">
        <v>855</v>
      </c>
      <c r="G525" s="35" t="s">
        <v>89</v>
      </c>
      <c r="H525" s="40">
        <f t="shared" si="8"/>
        <v>0</v>
      </c>
      <c r="I525" s="41">
        <f>SUM(I526,I530)</f>
        <v>0</v>
      </c>
      <c r="J525" s="41">
        <f>SUM(J526,J530)</f>
        <v>0</v>
      </c>
      <c r="K525" s="755"/>
      <c r="L525" s="755"/>
    </row>
    <row r="526" spans="1:12" ht="356.25" hidden="1">
      <c r="A526" s="33">
        <v>2921</v>
      </c>
      <c r="B526" s="25" t="s">
        <v>371</v>
      </c>
      <c r="C526" s="26">
        <v>2</v>
      </c>
      <c r="D526" s="26">
        <v>1</v>
      </c>
      <c r="E526" s="26"/>
      <c r="F526" s="38" t="s">
        <v>374</v>
      </c>
      <c r="G526" s="51" t="s">
        <v>90</v>
      </c>
      <c r="H526" s="40">
        <f t="shared" si="8"/>
        <v>0</v>
      </c>
      <c r="I526" s="41">
        <f>SUM(I528:I529)</f>
        <v>0</v>
      </c>
      <c r="J526" s="41">
        <f>SUM(J528:J529)</f>
        <v>0</v>
      </c>
      <c r="K526" s="755"/>
      <c r="L526" s="755"/>
    </row>
    <row r="527" spans="1:12" ht="36" hidden="1">
      <c r="A527" s="33"/>
      <c r="B527" s="25"/>
      <c r="C527" s="26"/>
      <c r="D527" s="26"/>
      <c r="E527" s="26"/>
      <c r="F527" s="38" t="s">
        <v>297</v>
      </c>
      <c r="G527" s="39"/>
      <c r="H527" s="40">
        <f t="shared" si="8"/>
        <v>0</v>
      </c>
      <c r="I527" s="41"/>
      <c r="J527" s="41"/>
      <c r="K527" s="755"/>
      <c r="L527" s="755"/>
    </row>
    <row r="528" spans="1:12" ht="15.75" hidden="1">
      <c r="A528" s="33"/>
      <c r="B528" s="25"/>
      <c r="C528" s="26"/>
      <c r="D528" s="26"/>
      <c r="E528" s="26"/>
      <c r="F528" s="38" t="s">
        <v>298</v>
      </c>
      <c r="G528" s="39"/>
      <c r="H528" s="40">
        <f t="shared" si="8"/>
        <v>0</v>
      </c>
      <c r="I528" s="41"/>
      <c r="J528" s="41"/>
      <c r="K528" s="755"/>
      <c r="L528" s="755"/>
    </row>
    <row r="529" spans="1:12" ht="15.75" hidden="1">
      <c r="A529" s="33"/>
      <c r="B529" s="25"/>
      <c r="C529" s="26"/>
      <c r="D529" s="26"/>
      <c r="E529" s="26"/>
      <c r="F529" s="38" t="s">
        <v>298</v>
      </c>
      <c r="G529" s="39"/>
      <c r="H529" s="40">
        <f t="shared" si="8"/>
        <v>0</v>
      </c>
      <c r="I529" s="41"/>
      <c r="J529" s="41"/>
      <c r="K529" s="755"/>
      <c r="L529" s="755"/>
    </row>
    <row r="530" spans="1:12" ht="356.25" hidden="1">
      <c r="A530" s="33">
        <v>2922</v>
      </c>
      <c r="B530" s="25" t="s">
        <v>371</v>
      </c>
      <c r="C530" s="26">
        <v>2</v>
      </c>
      <c r="D530" s="26">
        <v>2</v>
      </c>
      <c r="E530" s="26"/>
      <c r="F530" s="38" t="s">
        <v>375</v>
      </c>
      <c r="G530" s="51" t="s">
        <v>91</v>
      </c>
      <c r="H530" s="40">
        <f t="shared" si="8"/>
        <v>0</v>
      </c>
      <c r="I530" s="41">
        <f>SUM(I532:I533)</f>
        <v>0</v>
      </c>
      <c r="J530" s="41">
        <f>SUM(J532:J533)</f>
        <v>0</v>
      </c>
      <c r="K530" s="755"/>
      <c r="L530" s="755"/>
    </row>
    <row r="531" spans="1:12" ht="36" hidden="1">
      <c r="A531" s="33"/>
      <c r="B531" s="25"/>
      <c r="C531" s="26"/>
      <c r="D531" s="26"/>
      <c r="E531" s="26"/>
      <c r="F531" s="38" t="s">
        <v>297</v>
      </c>
      <c r="G531" s="39"/>
      <c r="H531" s="40">
        <f t="shared" si="8"/>
        <v>0</v>
      </c>
      <c r="I531" s="41"/>
      <c r="J531" s="41"/>
      <c r="K531" s="755"/>
      <c r="L531" s="755"/>
    </row>
    <row r="532" spans="1:12" ht="15.75" hidden="1">
      <c r="A532" s="33"/>
      <c r="B532" s="25"/>
      <c r="C532" s="26"/>
      <c r="D532" s="26"/>
      <c r="E532" s="26"/>
      <c r="F532" s="38" t="s">
        <v>298</v>
      </c>
      <c r="G532" s="39"/>
      <c r="H532" s="40">
        <f t="shared" si="8"/>
        <v>0</v>
      </c>
      <c r="I532" s="41"/>
      <c r="J532" s="41"/>
      <c r="K532" s="755"/>
      <c r="L532" s="755"/>
    </row>
    <row r="533" spans="1:12" ht="15.75" hidden="1">
      <c r="A533" s="33"/>
      <c r="B533" s="25"/>
      <c r="C533" s="26"/>
      <c r="D533" s="26"/>
      <c r="E533" s="26"/>
      <c r="F533" s="38" t="s">
        <v>298</v>
      </c>
      <c r="G533" s="39"/>
      <c r="H533" s="40">
        <f t="shared" si="8"/>
        <v>0</v>
      </c>
      <c r="I533" s="41"/>
      <c r="J533" s="41"/>
      <c r="K533" s="755"/>
      <c r="L533" s="755"/>
    </row>
    <row r="534" spans="1:12" ht="409.5" hidden="1">
      <c r="A534" s="33">
        <v>2930</v>
      </c>
      <c r="B534" s="25" t="s">
        <v>371</v>
      </c>
      <c r="C534" s="26">
        <v>3</v>
      </c>
      <c r="D534" s="26">
        <v>0</v>
      </c>
      <c r="E534" s="26"/>
      <c r="F534" s="34" t="s">
        <v>856</v>
      </c>
      <c r="G534" s="35" t="s">
        <v>92</v>
      </c>
      <c r="H534" s="40">
        <f t="shared" si="8"/>
        <v>0</v>
      </c>
      <c r="I534" s="41">
        <f>SUM(I535,I539)</f>
        <v>0</v>
      </c>
      <c r="J534" s="41">
        <f>SUM(J535,J539)</f>
        <v>0</v>
      </c>
      <c r="K534" s="755"/>
      <c r="L534" s="755"/>
    </row>
    <row r="535" spans="1:12" ht="409.5" hidden="1">
      <c r="A535" s="33">
        <v>2931</v>
      </c>
      <c r="B535" s="25" t="s">
        <v>371</v>
      </c>
      <c r="C535" s="26">
        <v>3</v>
      </c>
      <c r="D535" s="26">
        <v>1</v>
      </c>
      <c r="E535" s="26"/>
      <c r="F535" s="38" t="s">
        <v>377</v>
      </c>
      <c r="G535" s="51" t="s">
        <v>93</v>
      </c>
      <c r="H535" s="40">
        <f t="shared" si="8"/>
        <v>0</v>
      </c>
      <c r="I535" s="41">
        <f>SUM(I537:I538)</f>
        <v>0</v>
      </c>
      <c r="J535" s="41">
        <f>SUM(J537:J538)</f>
        <v>0</v>
      </c>
      <c r="K535" s="755"/>
      <c r="L535" s="755"/>
    </row>
    <row r="536" spans="1:12" ht="36" hidden="1">
      <c r="A536" s="33"/>
      <c r="B536" s="25"/>
      <c r="C536" s="26"/>
      <c r="D536" s="26"/>
      <c r="E536" s="26"/>
      <c r="F536" s="38" t="s">
        <v>297</v>
      </c>
      <c r="G536" s="39"/>
      <c r="H536" s="40">
        <f t="shared" si="8"/>
        <v>0</v>
      </c>
      <c r="I536" s="41"/>
      <c r="J536" s="41"/>
      <c r="K536" s="755"/>
      <c r="L536" s="755"/>
    </row>
    <row r="537" spans="1:12" ht="15.75" hidden="1">
      <c r="A537" s="33"/>
      <c r="B537" s="25"/>
      <c r="C537" s="26"/>
      <c r="D537" s="26"/>
      <c r="E537" s="26"/>
      <c r="F537" s="38" t="s">
        <v>298</v>
      </c>
      <c r="G537" s="39"/>
      <c r="H537" s="40">
        <f t="shared" si="8"/>
        <v>0</v>
      </c>
      <c r="I537" s="41"/>
      <c r="J537" s="41"/>
      <c r="K537" s="755"/>
      <c r="L537" s="755"/>
    </row>
    <row r="538" spans="1:12" ht="15.75" hidden="1">
      <c r="A538" s="33"/>
      <c r="B538" s="25"/>
      <c r="C538" s="26"/>
      <c r="D538" s="26"/>
      <c r="E538" s="26"/>
      <c r="F538" s="38" t="s">
        <v>298</v>
      </c>
      <c r="G538" s="39"/>
      <c r="H538" s="40">
        <f t="shared" si="8"/>
        <v>0</v>
      </c>
      <c r="I538" s="41"/>
      <c r="J538" s="41"/>
      <c r="K538" s="755"/>
      <c r="L538" s="755"/>
    </row>
    <row r="539" spans="1:12" ht="15.75" hidden="1">
      <c r="A539" s="33">
        <v>2932</v>
      </c>
      <c r="B539" s="25" t="s">
        <v>371</v>
      </c>
      <c r="C539" s="26">
        <v>3</v>
      </c>
      <c r="D539" s="26">
        <v>2</v>
      </c>
      <c r="E539" s="26"/>
      <c r="F539" s="38" t="s">
        <v>378</v>
      </c>
      <c r="G539" s="51"/>
      <c r="H539" s="40">
        <f t="shared" si="8"/>
        <v>0</v>
      </c>
      <c r="I539" s="41">
        <f>SUM(I541:I542)</f>
        <v>0</v>
      </c>
      <c r="J539" s="41">
        <f>SUM(J541:J542)</f>
        <v>0</v>
      </c>
      <c r="K539" s="755"/>
      <c r="L539" s="755"/>
    </row>
    <row r="540" spans="1:12" ht="36" hidden="1">
      <c r="A540" s="33"/>
      <c r="B540" s="25"/>
      <c r="C540" s="26"/>
      <c r="D540" s="26"/>
      <c r="E540" s="26"/>
      <c r="F540" s="38" t="s">
        <v>297</v>
      </c>
      <c r="G540" s="39"/>
      <c r="H540" s="40">
        <f t="shared" si="8"/>
        <v>0</v>
      </c>
      <c r="I540" s="41"/>
      <c r="J540" s="41"/>
      <c r="K540" s="755"/>
      <c r="L540" s="755"/>
    </row>
    <row r="541" spans="1:12" ht="15.75" hidden="1">
      <c r="A541" s="33"/>
      <c r="B541" s="25"/>
      <c r="C541" s="26"/>
      <c r="D541" s="26"/>
      <c r="E541" s="26"/>
      <c r="F541" s="38" t="s">
        <v>298</v>
      </c>
      <c r="G541" s="39"/>
      <c r="H541" s="40">
        <f t="shared" si="8"/>
        <v>0</v>
      </c>
      <c r="I541" s="41"/>
      <c r="J541" s="41"/>
      <c r="K541" s="755"/>
      <c r="L541" s="755"/>
    </row>
    <row r="542" spans="1:12" ht="19.5" customHeight="1" hidden="1">
      <c r="A542" s="33"/>
      <c r="B542" s="25"/>
      <c r="C542" s="26"/>
      <c r="D542" s="26"/>
      <c r="E542" s="26"/>
      <c r="F542" s="38" t="s">
        <v>298</v>
      </c>
      <c r="G542" s="39"/>
      <c r="H542" s="40">
        <f t="shared" si="8"/>
        <v>0</v>
      </c>
      <c r="I542" s="41"/>
      <c r="J542" s="41"/>
      <c r="K542" s="755"/>
      <c r="L542" s="755"/>
    </row>
    <row r="543" spans="1:12" ht="13.5" customHeight="1">
      <c r="A543" s="33">
        <v>2940</v>
      </c>
      <c r="B543" s="25" t="s">
        <v>371</v>
      </c>
      <c r="C543" s="26">
        <v>4</v>
      </c>
      <c r="D543" s="26">
        <v>0</v>
      </c>
      <c r="E543" s="26"/>
      <c r="F543" s="34" t="s">
        <v>857</v>
      </c>
      <c r="G543" s="35" t="s">
        <v>95</v>
      </c>
      <c r="H543" s="40">
        <f t="shared" si="8"/>
        <v>5000</v>
      </c>
      <c r="I543" s="41">
        <f>SUM(I544,I547)</f>
        <v>5000</v>
      </c>
      <c r="J543" s="41">
        <f>SUM(J544,J547)</f>
        <v>0</v>
      </c>
      <c r="K543" s="755"/>
      <c r="L543" s="755"/>
    </row>
    <row r="544" spans="1:12" ht="14.25" customHeight="1">
      <c r="A544" s="33">
        <v>2941</v>
      </c>
      <c r="B544" s="25" t="s">
        <v>371</v>
      </c>
      <c r="C544" s="26">
        <v>4</v>
      </c>
      <c r="D544" s="26">
        <v>1</v>
      </c>
      <c r="E544" s="26"/>
      <c r="F544" s="38" t="s">
        <v>379</v>
      </c>
      <c r="G544" s="51" t="s">
        <v>96</v>
      </c>
      <c r="H544" s="40">
        <f t="shared" si="8"/>
        <v>5000</v>
      </c>
      <c r="I544" s="41">
        <f>I546</f>
        <v>5000</v>
      </c>
      <c r="J544" s="41">
        <f>SUM(J546:J546)</f>
        <v>0</v>
      </c>
      <c r="K544" s="755"/>
      <c r="L544" s="755"/>
    </row>
    <row r="545" spans="1:12" ht="36">
      <c r="A545" s="33"/>
      <c r="B545" s="25"/>
      <c r="C545" s="26"/>
      <c r="D545" s="26"/>
      <c r="E545" s="26"/>
      <c r="F545" s="38" t="s">
        <v>297</v>
      </c>
      <c r="G545" s="39"/>
      <c r="H545" s="40">
        <f t="shared" si="8"/>
        <v>0</v>
      </c>
      <c r="I545" s="41"/>
      <c r="J545" s="41"/>
      <c r="K545" s="755"/>
      <c r="L545" s="755"/>
    </row>
    <row r="546" spans="1:12" ht="15.75">
      <c r="A546" s="33"/>
      <c r="B546" s="25"/>
      <c r="C546" s="26"/>
      <c r="D546" s="26"/>
      <c r="E546" s="26">
        <v>4729</v>
      </c>
      <c r="F546" s="38" t="s">
        <v>428</v>
      </c>
      <c r="G546" s="39"/>
      <c r="H546" s="40">
        <f t="shared" si="8"/>
        <v>5000</v>
      </c>
      <c r="I546" s="41">
        <f>'[4]Բյուջե-2022'!$AQ$40</f>
        <v>5000</v>
      </c>
      <c r="J546" s="41"/>
      <c r="K546" s="755"/>
      <c r="L546" s="755"/>
    </row>
    <row r="547" spans="1:12" ht="13.5" customHeight="1" hidden="1">
      <c r="A547" s="33">
        <v>2942</v>
      </c>
      <c r="B547" s="25" t="s">
        <v>371</v>
      </c>
      <c r="C547" s="26">
        <v>4</v>
      </c>
      <c r="D547" s="26">
        <v>2</v>
      </c>
      <c r="E547" s="26"/>
      <c r="F547" s="38" t="s">
        <v>380</v>
      </c>
      <c r="G547" s="51" t="s">
        <v>97</v>
      </c>
      <c r="H547" s="40">
        <f t="shared" si="8"/>
        <v>0</v>
      </c>
      <c r="I547" s="41">
        <f>SUM(I549:I550)</f>
        <v>0</v>
      </c>
      <c r="J547" s="41">
        <f>SUM(J549:J550)</f>
        <v>0</v>
      </c>
      <c r="K547" s="755"/>
      <c r="L547" s="755"/>
    </row>
    <row r="548" spans="1:12" ht="36" hidden="1">
      <c r="A548" s="33"/>
      <c r="B548" s="25"/>
      <c r="C548" s="26"/>
      <c r="D548" s="26"/>
      <c r="E548" s="26"/>
      <c r="F548" s="38" t="s">
        <v>297</v>
      </c>
      <c r="G548" s="39"/>
      <c r="H548" s="40">
        <f t="shared" si="8"/>
        <v>0</v>
      </c>
      <c r="I548" s="41"/>
      <c r="J548" s="41"/>
      <c r="K548" s="755"/>
      <c r="L548" s="755"/>
    </row>
    <row r="549" spans="1:12" ht="15.75" hidden="1">
      <c r="A549" s="33"/>
      <c r="B549" s="25"/>
      <c r="C549" s="26"/>
      <c r="D549" s="26"/>
      <c r="E549" s="26"/>
      <c r="F549" s="38" t="s">
        <v>298</v>
      </c>
      <c r="G549" s="39"/>
      <c r="H549" s="40">
        <f t="shared" si="8"/>
        <v>0</v>
      </c>
      <c r="I549" s="41"/>
      <c r="J549" s="41"/>
      <c r="K549" s="755"/>
      <c r="L549" s="755"/>
    </row>
    <row r="550" spans="1:12" ht="0" customHeight="1" hidden="1">
      <c r="A550" s="33"/>
      <c r="B550" s="25"/>
      <c r="C550" s="26"/>
      <c r="D550" s="26"/>
      <c r="E550" s="26"/>
      <c r="F550" s="38" t="s">
        <v>298</v>
      </c>
      <c r="G550" s="39"/>
      <c r="H550" s="40">
        <f t="shared" si="8"/>
        <v>0</v>
      </c>
      <c r="I550" s="41"/>
      <c r="J550" s="41"/>
      <c r="K550" s="755"/>
      <c r="L550" s="755"/>
    </row>
    <row r="551" spans="1:12" ht="29.25" customHeight="1">
      <c r="A551" s="33">
        <v>2950</v>
      </c>
      <c r="B551" s="25" t="s">
        <v>371</v>
      </c>
      <c r="C551" s="26">
        <v>5</v>
      </c>
      <c r="D551" s="26">
        <v>0</v>
      </c>
      <c r="E551" s="26"/>
      <c r="F551" s="34" t="s">
        <v>858</v>
      </c>
      <c r="G551" s="35" t="s">
        <v>99</v>
      </c>
      <c r="H551" s="40">
        <f t="shared" si="8"/>
        <v>281993</v>
      </c>
      <c r="I551" s="41">
        <f>SUM(I552,I555)</f>
        <v>281993</v>
      </c>
      <c r="J551" s="41">
        <f>SUM(J552,J555)</f>
        <v>0</v>
      </c>
      <c r="K551" s="755"/>
      <c r="L551" s="755"/>
    </row>
    <row r="552" spans="1:12" ht="15.75">
      <c r="A552" s="33">
        <v>2951</v>
      </c>
      <c r="B552" s="25" t="s">
        <v>371</v>
      </c>
      <c r="C552" s="26">
        <v>5</v>
      </c>
      <c r="D552" s="26">
        <v>1</v>
      </c>
      <c r="E552" s="26"/>
      <c r="F552" s="38" t="s">
        <v>381</v>
      </c>
      <c r="G552" s="35"/>
      <c r="H552" s="40">
        <f aca="true" t="shared" si="9" ref="H552:H614">SUM(I552:J552)</f>
        <v>281993</v>
      </c>
      <c r="I552" s="41">
        <f>SUM(I554:I554)</f>
        <v>281993</v>
      </c>
      <c r="J552" s="41">
        <f>SUM(J554:J554)</f>
        <v>0</v>
      </c>
      <c r="K552" s="755"/>
      <c r="L552" s="755"/>
    </row>
    <row r="553" spans="1:12" ht="36">
      <c r="A553" s="33"/>
      <c r="B553" s="25"/>
      <c r="C553" s="26"/>
      <c r="D553" s="26"/>
      <c r="E553" s="26"/>
      <c r="F553" s="38" t="s">
        <v>297</v>
      </c>
      <c r="G553" s="39"/>
      <c r="H553" s="40"/>
      <c r="I553" s="41"/>
      <c r="J553" s="41"/>
      <c r="K553" s="755"/>
      <c r="L553" s="755"/>
    </row>
    <row r="554" spans="1:12" ht="26.25" customHeight="1">
      <c r="A554" s="33"/>
      <c r="B554" s="25"/>
      <c r="C554" s="26"/>
      <c r="D554" s="26"/>
      <c r="E554" s="26">
        <v>4511</v>
      </c>
      <c r="F554" s="47" t="s">
        <v>228</v>
      </c>
      <c r="G554" s="48"/>
      <c r="H554" s="49">
        <f>I554</f>
        <v>281993</v>
      </c>
      <c r="I554" s="50">
        <f>'[4]Բյուջե-2022'!$C$16+'[4]Բյուջե-2022'!$C$17+'[4]Բյուջե-2022'!$C$18+'[4]Բյուջե-2022'!$C$19+'[4]Բյուջե-2022'!$C$20</f>
        <v>281993</v>
      </c>
      <c r="J554" s="41"/>
      <c r="K554" s="755"/>
      <c r="L554" s="755"/>
    </row>
    <row r="555" spans="1:12" ht="409.5" hidden="1">
      <c r="A555" s="33">
        <v>2952</v>
      </c>
      <c r="B555" s="25" t="s">
        <v>371</v>
      </c>
      <c r="C555" s="26">
        <v>5</v>
      </c>
      <c r="D555" s="26">
        <v>2</v>
      </c>
      <c r="E555" s="26"/>
      <c r="F555" s="38" t="s">
        <v>382</v>
      </c>
      <c r="G555" s="51" t="s">
        <v>100</v>
      </c>
      <c r="H555" s="40">
        <f t="shared" si="9"/>
        <v>0</v>
      </c>
      <c r="I555" s="41">
        <f>SUM(I557:I558)</f>
        <v>0</v>
      </c>
      <c r="J555" s="41">
        <f>SUM(J557:J558)</f>
        <v>0</v>
      </c>
      <c r="K555" s="755"/>
      <c r="L555" s="755"/>
    </row>
    <row r="556" spans="1:12" ht="36" hidden="1">
      <c r="A556" s="33"/>
      <c r="B556" s="25"/>
      <c r="C556" s="26"/>
      <c r="D556" s="26"/>
      <c r="E556" s="26"/>
      <c r="F556" s="38" t="s">
        <v>297</v>
      </c>
      <c r="G556" s="39"/>
      <c r="H556" s="40">
        <f t="shared" si="9"/>
        <v>0</v>
      </c>
      <c r="I556" s="41"/>
      <c r="J556" s="41"/>
      <c r="K556" s="755"/>
      <c r="L556" s="755"/>
    </row>
    <row r="557" spans="1:12" ht="15.75" hidden="1">
      <c r="A557" s="33"/>
      <c r="B557" s="25"/>
      <c r="C557" s="26"/>
      <c r="D557" s="26"/>
      <c r="E557" s="26"/>
      <c r="F557" s="38" t="s">
        <v>298</v>
      </c>
      <c r="G557" s="39"/>
      <c r="H557" s="40">
        <f t="shared" si="9"/>
        <v>0</v>
      </c>
      <c r="I557" s="41"/>
      <c r="J557" s="41"/>
      <c r="K557" s="755"/>
      <c r="L557" s="755"/>
    </row>
    <row r="558" spans="1:12" ht="15.75" hidden="1">
      <c r="A558" s="33"/>
      <c r="B558" s="25"/>
      <c r="C558" s="26"/>
      <c r="D558" s="26"/>
      <c r="E558" s="26"/>
      <c r="F558" s="38" t="s">
        <v>298</v>
      </c>
      <c r="G558" s="39"/>
      <c r="H558" s="40">
        <f t="shared" si="9"/>
        <v>0</v>
      </c>
      <c r="I558" s="41"/>
      <c r="J558" s="41"/>
      <c r="K558" s="755"/>
      <c r="L558" s="755"/>
    </row>
    <row r="559" spans="1:12" ht="409.5" hidden="1">
      <c r="A559" s="33">
        <v>2960</v>
      </c>
      <c r="B559" s="25" t="s">
        <v>371</v>
      </c>
      <c r="C559" s="26">
        <v>6</v>
      </c>
      <c r="D559" s="26">
        <v>0</v>
      </c>
      <c r="E559" s="26"/>
      <c r="F559" s="34" t="s">
        <v>859</v>
      </c>
      <c r="G559" s="35" t="s">
        <v>102</v>
      </c>
      <c r="H559" s="40">
        <f t="shared" si="9"/>
        <v>0</v>
      </c>
      <c r="I559" s="41">
        <f>SUM(I560)</f>
        <v>0</v>
      </c>
      <c r="J559" s="41">
        <f>SUM(J560)</f>
        <v>0</v>
      </c>
      <c r="K559" s="755"/>
      <c r="L559" s="755"/>
    </row>
    <row r="560" spans="1:12" ht="17.25" customHeight="1">
      <c r="A560" s="33">
        <v>2961</v>
      </c>
      <c r="B560" s="25" t="s">
        <v>371</v>
      </c>
      <c r="C560" s="26">
        <v>6</v>
      </c>
      <c r="D560" s="26">
        <v>1</v>
      </c>
      <c r="E560" s="26"/>
      <c r="F560" s="38" t="s">
        <v>101</v>
      </c>
      <c r="G560" s="51" t="s">
        <v>103</v>
      </c>
      <c r="H560" s="40">
        <f t="shared" si="9"/>
        <v>0</v>
      </c>
      <c r="I560" s="41">
        <f>SUM(I562:I563)</f>
        <v>0</v>
      </c>
      <c r="J560" s="41">
        <f>SUM(J562:J563)</f>
        <v>0</v>
      </c>
      <c r="K560" s="755"/>
      <c r="L560" s="755"/>
    </row>
    <row r="561" spans="1:12" ht="36" hidden="1">
      <c r="A561" s="33"/>
      <c r="B561" s="25"/>
      <c r="C561" s="26"/>
      <c r="D561" s="26"/>
      <c r="E561" s="26"/>
      <c r="F561" s="38" t="s">
        <v>297</v>
      </c>
      <c r="G561" s="39"/>
      <c r="H561" s="40">
        <f t="shared" si="9"/>
        <v>0</v>
      </c>
      <c r="I561" s="41"/>
      <c r="J561" s="41"/>
      <c r="K561" s="755"/>
      <c r="L561" s="755"/>
    </row>
    <row r="562" spans="1:12" ht="15.75" hidden="1">
      <c r="A562" s="33"/>
      <c r="B562" s="25"/>
      <c r="C562" s="26"/>
      <c r="D562" s="26"/>
      <c r="E562" s="26"/>
      <c r="F562" s="38" t="s">
        <v>298</v>
      </c>
      <c r="G562" s="39"/>
      <c r="H562" s="40">
        <f t="shared" si="9"/>
        <v>0</v>
      </c>
      <c r="I562" s="41"/>
      <c r="J562" s="41"/>
      <c r="K562" s="755"/>
      <c r="L562" s="755"/>
    </row>
    <row r="563" spans="1:12" ht="15.75" hidden="1">
      <c r="A563" s="33"/>
      <c r="B563" s="25"/>
      <c r="C563" s="26"/>
      <c r="D563" s="26"/>
      <c r="E563" s="26"/>
      <c r="F563" s="38" t="s">
        <v>298</v>
      </c>
      <c r="G563" s="39"/>
      <c r="H563" s="40">
        <f t="shared" si="9"/>
        <v>0</v>
      </c>
      <c r="I563" s="41"/>
      <c r="J563" s="41"/>
      <c r="K563" s="755"/>
      <c r="L563" s="755"/>
    </row>
    <row r="564" spans="1:12" ht="185.25" hidden="1">
      <c r="A564" s="33">
        <v>2970</v>
      </c>
      <c r="B564" s="25" t="s">
        <v>371</v>
      </c>
      <c r="C564" s="26">
        <v>7</v>
      </c>
      <c r="D564" s="26">
        <v>0</v>
      </c>
      <c r="E564" s="26"/>
      <c r="F564" s="34" t="s">
        <v>860</v>
      </c>
      <c r="G564" s="35" t="s">
        <v>105</v>
      </c>
      <c r="H564" s="40">
        <f t="shared" si="9"/>
        <v>0</v>
      </c>
      <c r="I564" s="41">
        <f>SUM(I565)</f>
        <v>0</v>
      </c>
      <c r="J564" s="41">
        <f>SUM(J565)</f>
        <v>0</v>
      </c>
      <c r="K564" s="755"/>
      <c r="L564" s="755"/>
    </row>
    <row r="565" spans="1:12" ht="185.25" hidden="1">
      <c r="A565" s="33">
        <v>2971</v>
      </c>
      <c r="B565" s="25" t="s">
        <v>371</v>
      </c>
      <c r="C565" s="26">
        <v>7</v>
      </c>
      <c r="D565" s="26">
        <v>1</v>
      </c>
      <c r="E565" s="26"/>
      <c r="F565" s="38" t="s">
        <v>104</v>
      </c>
      <c r="G565" s="51" t="s">
        <v>105</v>
      </c>
      <c r="H565" s="40">
        <f t="shared" si="9"/>
        <v>0</v>
      </c>
      <c r="I565" s="41">
        <f>SUM(I567:I568)</f>
        <v>0</v>
      </c>
      <c r="J565" s="41">
        <f>SUM(J567:J568)</f>
        <v>0</v>
      </c>
      <c r="K565" s="755"/>
      <c r="L565" s="755"/>
    </row>
    <row r="566" spans="1:12" ht="36" hidden="1">
      <c r="A566" s="33"/>
      <c r="B566" s="25"/>
      <c r="C566" s="26"/>
      <c r="D566" s="26"/>
      <c r="E566" s="26"/>
      <c r="F566" s="38" t="s">
        <v>297</v>
      </c>
      <c r="G566" s="39"/>
      <c r="H566" s="40">
        <f t="shared" si="9"/>
        <v>0</v>
      </c>
      <c r="I566" s="41"/>
      <c r="J566" s="41"/>
      <c r="K566" s="755"/>
      <c r="L566" s="755"/>
    </row>
    <row r="567" spans="1:12" ht="15.75" hidden="1">
      <c r="A567" s="33"/>
      <c r="B567" s="25"/>
      <c r="C567" s="26"/>
      <c r="D567" s="26"/>
      <c r="E567" s="26"/>
      <c r="F567" s="38" t="s">
        <v>298</v>
      </c>
      <c r="G567" s="39"/>
      <c r="H567" s="40">
        <f t="shared" si="9"/>
        <v>0</v>
      </c>
      <c r="I567" s="41"/>
      <c r="J567" s="41"/>
      <c r="K567" s="755"/>
      <c r="L567" s="755"/>
    </row>
    <row r="568" spans="1:12" ht="15.75" hidden="1">
      <c r="A568" s="33"/>
      <c r="B568" s="25"/>
      <c r="C568" s="26"/>
      <c r="D568" s="26"/>
      <c r="E568" s="26"/>
      <c r="F568" s="38" t="s">
        <v>298</v>
      </c>
      <c r="G568" s="39"/>
      <c r="H568" s="40">
        <f t="shared" si="9"/>
        <v>0</v>
      </c>
      <c r="I568" s="41"/>
      <c r="J568" s="41"/>
      <c r="K568" s="755"/>
      <c r="L568" s="755"/>
    </row>
    <row r="569" spans="1:12" ht="17.25" customHeight="1">
      <c r="A569" s="33">
        <v>2980</v>
      </c>
      <c r="B569" s="25" t="s">
        <v>371</v>
      </c>
      <c r="C569" s="26">
        <v>8</v>
      </c>
      <c r="D569" s="26">
        <v>0</v>
      </c>
      <c r="E569" s="26"/>
      <c r="F569" s="34" t="s">
        <v>861</v>
      </c>
      <c r="G569" s="35" t="s">
        <v>107</v>
      </c>
      <c r="H569" s="40">
        <f t="shared" si="9"/>
        <v>3041.777</v>
      </c>
      <c r="I569" s="41">
        <f>SUM(I570)</f>
        <v>3041.777</v>
      </c>
      <c r="J569" s="41">
        <f>SUM(J570)</f>
        <v>0</v>
      </c>
      <c r="K569" s="755"/>
      <c r="L569" s="755"/>
    </row>
    <row r="570" spans="1:12" ht="29.25" customHeight="1">
      <c r="A570" s="33">
        <v>2981</v>
      </c>
      <c r="B570" s="25" t="s">
        <v>371</v>
      </c>
      <c r="C570" s="26">
        <v>8</v>
      </c>
      <c r="D570" s="26">
        <v>1</v>
      </c>
      <c r="E570" s="26"/>
      <c r="F570" s="38" t="s">
        <v>106</v>
      </c>
      <c r="G570" s="51" t="s">
        <v>108</v>
      </c>
      <c r="H570" s="40">
        <f t="shared" si="9"/>
        <v>3041.777</v>
      </c>
      <c r="I570" s="41">
        <f>SUM(I572:I573)</f>
        <v>3041.777</v>
      </c>
      <c r="J570" s="41">
        <f>J573</f>
        <v>0</v>
      </c>
      <c r="K570" s="755"/>
      <c r="L570" s="755"/>
    </row>
    <row r="571" spans="1:12" ht="36">
      <c r="A571" s="33"/>
      <c r="B571" s="25"/>
      <c r="C571" s="26"/>
      <c r="D571" s="26"/>
      <c r="E571" s="26"/>
      <c r="F571" s="38" t="s">
        <v>297</v>
      </c>
      <c r="G571" s="39"/>
      <c r="H571" s="40">
        <f t="shared" si="9"/>
        <v>0</v>
      </c>
      <c r="I571" s="41"/>
      <c r="J571" s="41"/>
      <c r="K571" s="755"/>
      <c r="L571" s="755"/>
    </row>
    <row r="572" spans="1:12" ht="24.75" thickBot="1">
      <c r="A572" s="33"/>
      <c r="B572" s="25"/>
      <c r="C572" s="26"/>
      <c r="D572" s="26"/>
      <c r="E572" s="26">
        <v>4657</v>
      </c>
      <c r="F572" s="336" t="s">
        <v>1052</v>
      </c>
      <c r="G572" s="39"/>
      <c r="H572" s="40"/>
      <c r="I572" s="41">
        <f>'[4]Բյուջե-2022'!$AP$42</f>
        <v>3041.777</v>
      </c>
      <c r="J572" s="41"/>
      <c r="K572" s="755"/>
      <c r="L572" s="755"/>
    </row>
    <row r="573" spans="1:12" ht="25.5" customHeight="1" hidden="1">
      <c r="A573" s="33"/>
      <c r="B573" s="25"/>
      <c r="C573" s="26"/>
      <c r="D573" s="26"/>
      <c r="E573" s="26">
        <v>5113</v>
      </c>
      <c r="F573" s="38" t="s">
        <v>917</v>
      </c>
      <c r="G573" s="39"/>
      <c r="H573" s="40">
        <f>SUM(I573:J573)</f>
        <v>0</v>
      </c>
      <c r="I573" s="41"/>
      <c r="J573" s="41"/>
      <c r="K573" s="755"/>
      <c r="L573" s="755"/>
    </row>
    <row r="574" spans="1:12" s="31" customFormat="1" ht="25.5" customHeight="1">
      <c r="A574" s="24">
        <v>3000</v>
      </c>
      <c r="B574" s="25" t="s">
        <v>384</v>
      </c>
      <c r="C574" s="26">
        <v>0</v>
      </c>
      <c r="D574" s="26">
        <v>0</v>
      </c>
      <c r="E574" s="26"/>
      <c r="F574" s="57" t="s">
        <v>1013</v>
      </c>
      <c r="G574" s="55" t="s">
        <v>109</v>
      </c>
      <c r="H574" s="40">
        <f t="shared" si="9"/>
        <v>20000</v>
      </c>
      <c r="I574" s="40">
        <f>SUM(I575,I584,I589,I591,I596,I601,I606,I611,I613)</f>
        <v>20000</v>
      </c>
      <c r="J574" s="40">
        <f>SUM(J575,J584,J589,J591,J596,J601,J606,J611,J613)</f>
        <v>0</v>
      </c>
      <c r="K574" s="754"/>
      <c r="L574" s="754"/>
    </row>
    <row r="575" spans="1:12" ht="25.5" customHeight="1" hidden="1">
      <c r="A575" s="33">
        <v>3010</v>
      </c>
      <c r="B575" s="25" t="s">
        <v>384</v>
      </c>
      <c r="C575" s="26">
        <v>1</v>
      </c>
      <c r="D575" s="26">
        <v>0</v>
      </c>
      <c r="E575" s="26"/>
      <c r="F575" s="34" t="s">
        <v>862</v>
      </c>
      <c r="G575" s="35" t="s">
        <v>110</v>
      </c>
      <c r="H575" s="40">
        <f t="shared" si="9"/>
        <v>0</v>
      </c>
      <c r="I575" s="41">
        <f>SUM(I576,I580)</f>
        <v>0</v>
      </c>
      <c r="J575" s="41">
        <f>SUM(J576,J580)</f>
        <v>0</v>
      </c>
      <c r="K575" s="755"/>
      <c r="L575" s="755"/>
    </row>
    <row r="576" spans="1:12" ht="25.5" customHeight="1" hidden="1">
      <c r="A576" s="33">
        <v>3011</v>
      </c>
      <c r="B576" s="25" t="s">
        <v>384</v>
      </c>
      <c r="C576" s="26">
        <v>1</v>
      </c>
      <c r="D576" s="26">
        <v>1</v>
      </c>
      <c r="E576" s="26"/>
      <c r="F576" s="38" t="s">
        <v>111</v>
      </c>
      <c r="G576" s="51" t="s">
        <v>112</v>
      </c>
      <c r="H576" s="40">
        <f t="shared" si="9"/>
        <v>0</v>
      </c>
      <c r="I576" s="41">
        <f>SUM(I578:I579)</f>
        <v>0</v>
      </c>
      <c r="J576" s="41">
        <f>SUM(J578:J579)</f>
        <v>0</v>
      </c>
      <c r="K576" s="755"/>
      <c r="L576" s="755"/>
    </row>
    <row r="577" spans="1:12" ht="25.5" customHeight="1" hidden="1">
      <c r="A577" s="33"/>
      <c r="B577" s="25"/>
      <c r="C577" s="26"/>
      <c r="D577" s="26"/>
      <c r="E577" s="26"/>
      <c r="F577" s="38" t="s">
        <v>297</v>
      </c>
      <c r="G577" s="39"/>
      <c r="H577" s="40">
        <f t="shared" si="9"/>
        <v>0</v>
      </c>
      <c r="I577" s="41"/>
      <c r="J577" s="41"/>
      <c r="K577" s="755"/>
      <c r="L577" s="755"/>
    </row>
    <row r="578" spans="1:12" ht="25.5" customHeight="1" hidden="1">
      <c r="A578" s="33"/>
      <c r="B578" s="25"/>
      <c r="C578" s="26"/>
      <c r="D578" s="26"/>
      <c r="E578" s="26"/>
      <c r="F578" s="38" t="s">
        <v>298</v>
      </c>
      <c r="G578" s="39"/>
      <c r="H578" s="40">
        <f t="shared" si="9"/>
        <v>0</v>
      </c>
      <c r="I578" s="41"/>
      <c r="J578" s="41"/>
      <c r="K578" s="755"/>
      <c r="L578" s="755"/>
    </row>
    <row r="579" spans="1:12" ht="25.5" customHeight="1" hidden="1">
      <c r="A579" s="33"/>
      <c r="B579" s="25"/>
      <c r="C579" s="26"/>
      <c r="D579" s="26"/>
      <c r="E579" s="26"/>
      <c r="F579" s="38" t="s">
        <v>298</v>
      </c>
      <c r="G579" s="39"/>
      <c r="H579" s="40">
        <f t="shared" si="9"/>
        <v>0</v>
      </c>
      <c r="I579" s="41"/>
      <c r="J579" s="41"/>
      <c r="K579" s="755"/>
      <c r="L579" s="755"/>
    </row>
    <row r="580" spans="1:12" ht="25.5" customHeight="1" hidden="1">
      <c r="A580" s="33">
        <v>3012</v>
      </c>
      <c r="B580" s="25" t="s">
        <v>384</v>
      </c>
      <c r="C580" s="26">
        <v>1</v>
      </c>
      <c r="D580" s="26">
        <v>2</v>
      </c>
      <c r="E580" s="26"/>
      <c r="F580" s="38" t="s">
        <v>113</v>
      </c>
      <c r="G580" s="51" t="s">
        <v>114</v>
      </c>
      <c r="H580" s="40">
        <f t="shared" si="9"/>
        <v>0</v>
      </c>
      <c r="I580" s="41">
        <f>SUM(I582:I583)</f>
        <v>0</v>
      </c>
      <c r="J580" s="41">
        <f>SUM(J582:J583)</f>
        <v>0</v>
      </c>
      <c r="K580" s="755"/>
      <c r="L580" s="755"/>
    </row>
    <row r="581" spans="1:12" ht="25.5" customHeight="1" hidden="1">
      <c r="A581" s="33"/>
      <c r="B581" s="25"/>
      <c r="C581" s="26"/>
      <c r="D581" s="26"/>
      <c r="E581" s="26"/>
      <c r="F581" s="38" t="s">
        <v>297</v>
      </c>
      <c r="G581" s="39"/>
      <c r="H581" s="40">
        <f t="shared" si="9"/>
        <v>0</v>
      </c>
      <c r="I581" s="41"/>
      <c r="J581" s="41"/>
      <c r="K581" s="755"/>
      <c r="L581" s="755"/>
    </row>
    <row r="582" spans="1:12" ht="25.5" customHeight="1" hidden="1">
      <c r="A582" s="33"/>
      <c r="B582" s="25"/>
      <c r="C582" s="26"/>
      <c r="D582" s="26"/>
      <c r="E582" s="26"/>
      <c r="F582" s="38" t="s">
        <v>298</v>
      </c>
      <c r="G582" s="39"/>
      <c r="H582" s="40">
        <f t="shared" si="9"/>
        <v>0</v>
      </c>
      <c r="I582" s="41"/>
      <c r="J582" s="41"/>
      <c r="K582" s="755"/>
      <c r="L582" s="755"/>
    </row>
    <row r="583" spans="1:12" ht="25.5" customHeight="1" hidden="1">
      <c r="A583" s="33"/>
      <c r="B583" s="25"/>
      <c r="C583" s="26"/>
      <c r="D583" s="26"/>
      <c r="E583" s="26"/>
      <c r="F583" s="38" t="s">
        <v>298</v>
      </c>
      <c r="G583" s="39"/>
      <c r="H583" s="40">
        <f t="shared" si="9"/>
        <v>0</v>
      </c>
      <c r="I583" s="41"/>
      <c r="J583" s="41"/>
      <c r="K583" s="755"/>
      <c r="L583" s="755"/>
    </row>
    <row r="584" spans="1:12" ht="25.5" customHeight="1" hidden="1">
      <c r="A584" s="33">
        <v>3020</v>
      </c>
      <c r="B584" s="25" t="s">
        <v>384</v>
      </c>
      <c r="C584" s="26">
        <v>2</v>
      </c>
      <c r="D584" s="26">
        <v>0</v>
      </c>
      <c r="E584" s="26"/>
      <c r="F584" s="34" t="s">
        <v>863</v>
      </c>
      <c r="G584" s="35" t="s">
        <v>116</v>
      </c>
      <c r="H584" s="40">
        <f t="shared" si="9"/>
        <v>0</v>
      </c>
      <c r="I584" s="41">
        <f>SUM(I585)</f>
        <v>0</v>
      </c>
      <c r="J584" s="41">
        <f>SUM(J585)</f>
        <v>0</v>
      </c>
      <c r="K584" s="755"/>
      <c r="L584" s="755"/>
    </row>
    <row r="585" spans="1:12" ht="25.5" customHeight="1" hidden="1">
      <c r="A585" s="33">
        <v>3021</v>
      </c>
      <c r="B585" s="25" t="s">
        <v>384</v>
      </c>
      <c r="C585" s="26">
        <v>2</v>
      </c>
      <c r="D585" s="26">
        <v>1</v>
      </c>
      <c r="E585" s="26"/>
      <c r="F585" s="38" t="s">
        <v>115</v>
      </c>
      <c r="G585" s="51" t="s">
        <v>117</v>
      </c>
      <c r="H585" s="40">
        <f t="shared" si="9"/>
        <v>0</v>
      </c>
      <c r="I585" s="41">
        <f>SUM(I587:I588)</f>
        <v>0</v>
      </c>
      <c r="J585" s="41">
        <f>SUM(J587:J588)</f>
        <v>0</v>
      </c>
      <c r="K585" s="755"/>
      <c r="L585" s="755"/>
    </row>
    <row r="586" spans="1:12" ht="25.5" customHeight="1" hidden="1">
      <c r="A586" s="33"/>
      <c r="B586" s="25"/>
      <c r="C586" s="26"/>
      <c r="D586" s="26"/>
      <c r="E586" s="26"/>
      <c r="F586" s="38" t="s">
        <v>297</v>
      </c>
      <c r="G586" s="39"/>
      <c r="H586" s="40">
        <f t="shared" si="9"/>
        <v>0</v>
      </c>
      <c r="I586" s="41"/>
      <c r="J586" s="41"/>
      <c r="K586" s="755"/>
      <c r="L586" s="755"/>
    </row>
    <row r="587" spans="1:12" ht="25.5" customHeight="1" hidden="1">
      <c r="A587" s="33"/>
      <c r="B587" s="25"/>
      <c r="C587" s="26"/>
      <c r="D587" s="26"/>
      <c r="E587" s="26"/>
      <c r="F587" s="38" t="s">
        <v>298</v>
      </c>
      <c r="G587" s="39"/>
      <c r="H587" s="40">
        <f t="shared" si="9"/>
        <v>0</v>
      </c>
      <c r="I587" s="41"/>
      <c r="J587" s="41"/>
      <c r="K587" s="755"/>
      <c r="L587" s="755"/>
    </row>
    <row r="588" spans="1:12" ht="25.5" customHeight="1" hidden="1">
      <c r="A588" s="33"/>
      <c r="B588" s="25"/>
      <c r="C588" s="26"/>
      <c r="D588" s="26"/>
      <c r="E588" s="26"/>
      <c r="F588" s="38" t="s">
        <v>298</v>
      </c>
      <c r="G588" s="39"/>
      <c r="H588" s="40">
        <f t="shared" si="9"/>
        <v>0</v>
      </c>
      <c r="I588" s="41"/>
      <c r="J588" s="41"/>
      <c r="K588" s="755"/>
      <c r="L588" s="755"/>
    </row>
    <row r="589" spans="1:12" ht="25.5" customHeight="1" hidden="1">
      <c r="A589" s="33">
        <v>3030</v>
      </c>
      <c r="B589" s="25" t="s">
        <v>384</v>
      </c>
      <c r="C589" s="26">
        <v>3</v>
      </c>
      <c r="D589" s="26">
        <v>0</v>
      </c>
      <c r="E589" s="26"/>
      <c r="F589" s="34" t="s">
        <v>864</v>
      </c>
      <c r="G589" s="35" t="s">
        <v>119</v>
      </c>
      <c r="H589" s="40">
        <f t="shared" si="9"/>
        <v>0</v>
      </c>
      <c r="I589" s="41">
        <f>SUM(I590)</f>
        <v>0</v>
      </c>
      <c r="J589" s="41">
        <f>SUM(J590)</f>
        <v>0</v>
      </c>
      <c r="K589" s="755"/>
      <c r="L589" s="755"/>
    </row>
    <row r="590" spans="1:12" s="37" customFormat="1" ht="25.5" customHeight="1" hidden="1">
      <c r="A590" s="33">
        <v>3031</v>
      </c>
      <c r="B590" s="25" t="s">
        <v>384</v>
      </c>
      <c r="C590" s="26">
        <v>3</v>
      </c>
      <c r="D590" s="26">
        <v>1</v>
      </c>
      <c r="E590" s="26"/>
      <c r="F590" s="38" t="s">
        <v>118</v>
      </c>
      <c r="G590" s="35"/>
      <c r="H590" s="40">
        <f t="shared" si="9"/>
        <v>0</v>
      </c>
      <c r="I590" s="63"/>
      <c r="J590" s="63"/>
      <c r="K590" s="758"/>
      <c r="L590" s="758"/>
    </row>
    <row r="591" spans="1:12" ht="25.5" customHeight="1" hidden="1">
      <c r="A591" s="33">
        <v>3040</v>
      </c>
      <c r="B591" s="25" t="s">
        <v>384</v>
      </c>
      <c r="C591" s="26">
        <v>4</v>
      </c>
      <c r="D591" s="26">
        <v>0</v>
      </c>
      <c r="E591" s="26"/>
      <c r="F591" s="34" t="s">
        <v>865</v>
      </c>
      <c r="G591" s="35" t="s">
        <v>121</v>
      </c>
      <c r="H591" s="40">
        <f t="shared" si="9"/>
        <v>0</v>
      </c>
      <c r="I591" s="41">
        <f>SUM(I592)</f>
        <v>0</v>
      </c>
      <c r="J591" s="41">
        <f>SUM(J592)</f>
        <v>0</v>
      </c>
      <c r="K591" s="755"/>
      <c r="L591" s="755"/>
    </row>
    <row r="592" spans="1:12" ht="25.5" customHeight="1" hidden="1">
      <c r="A592" s="33">
        <v>3041</v>
      </c>
      <c r="B592" s="25" t="s">
        <v>384</v>
      </c>
      <c r="C592" s="26">
        <v>4</v>
      </c>
      <c r="D592" s="26">
        <v>1</v>
      </c>
      <c r="E592" s="26"/>
      <c r="F592" s="38" t="s">
        <v>120</v>
      </c>
      <c r="G592" s="51" t="s">
        <v>122</v>
      </c>
      <c r="H592" s="40">
        <f t="shared" si="9"/>
        <v>0</v>
      </c>
      <c r="I592" s="41">
        <f>SUM(I594:I595)</f>
        <v>0</v>
      </c>
      <c r="J592" s="41">
        <f>SUM(J594:J595)</f>
        <v>0</v>
      </c>
      <c r="K592" s="755"/>
      <c r="L592" s="755"/>
    </row>
    <row r="593" spans="1:12" ht="25.5" customHeight="1" hidden="1">
      <c r="A593" s="33"/>
      <c r="B593" s="25"/>
      <c r="C593" s="26"/>
      <c r="D593" s="26"/>
      <c r="E593" s="26"/>
      <c r="F593" s="38" t="s">
        <v>297</v>
      </c>
      <c r="G593" s="39"/>
      <c r="H593" s="40">
        <f t="shared" si="9"/>
        <v>0</v>
      </c>
      <c r="I593" s="41"/>
      <c r="J593" s="41"/>
      <c r="K593" s="755"/>
      <c r="L593" s="755"/>
    </row>
    <row r="594" spans="1:12" ht="25.5" customHeight="1" hidden="1">
      <c r="A594" s="33"/>
      <c r="B594" s="25"/>
      <c r="C594" s="26"/>
      <c r="D594" s="26"/>
      <c r="E594" s="26"/>
      <c r="F594" s="38" t="s">
        <v>298</v>
      </c>
      <c r="G594" s="39"/>
      <c r="H594" s="40">
        <f t="shared" si="9"/>
        <v>0</v>
      </c>
      <c r="I594" s="41"/>
      <c r="J594" s="41"/>
      <c r="K594" s="755"/>
      <c r="L594" s="755"/>
    </row>
    <row r="595" spans="1:12" ht="25.5" customHeight="1" hidden="1">
      <c r="A595" s="33"/>
      <c r="B595" s="25"/>
      <c r="C595" s="26"/>
      <c r="D595" s="26"/>
      <c r="E595" s="26"/>
      <c r="F595" s="38" t="s">
        <v>298</v>
      </c>
      <c r="G595" s="39"/>
      <c r="H595" s="40">
        <f t="shared" si="9"/>
        <v>0</v>
      </c>
      <c r="I595" s="41"/>
      <c r="J595" s="41"/>
      <c r="K595" s="755"/>
      <c r="L595" s="755"/>
    </row>
    <row r="596" spans="1:12" ht="25.5" customHeight="1" hidden="1">
      <c r="A596" s="33">
        <v>3050</v>
      </c>
      <c r="B596" s="25" t="s">
        <v>384</v>
      </c>
      <c r="C596" s="26">
        <v>5</v>
      </c>
      <c r="D596" s="26">
        <v>0</v>
      </c>
      <c r="E596" s="26"/>
      <c r="F596" s="34" t="s">
        <v>866</v>
      </c>
      <c r="G596" s="35" t="s">
        <v>124</v>
      </c>
      <c r="H596" s="40">
        <f t="shared" si="9"/>
        <v>0</v>
      </c>
      <c r="I596" s="41">
        <f>SUM(I597)</f>
        <v>0</v>
      </c>
      <c r="J596" s="41">
        <f>SUM(J597)</f>
        <v>0</v>
      </c>
      <c r="K596" s="755"/>
      <c r="L596" s="755"/>
    </row>
    <row r="597" spans="1:12" ht="25.5" customHeight="1" hidden="1">
      <c r="A597" s="33">
        <v>3051</v>
      </c>
      <c r="B597" s="25" t="s">
        <v>384</v>
      </c>
      <c r="C597" s="26">
        <v>5</v>
      </c>
      <c r="D597" s="26">
        <v>1</v>
      </c>
      <c r="E597" s="26"/>
      <c r="F597" s="38" t="s">
        <v>123</v>
      </c>
      <c r="G597" s="51" t="s">
        <v>124</v>
      </c>
      <c r="H597" s="40">
        <f t="shared" si="9"/>
        <v>0</v>
      </c>
      <c r="I597" s="41">
        <f>SUM(I599:I600)</f>
        <v>0</v>
      </c>
      <c r="J597" s="41">
        <f>SUM(J599:J600)</f>
        <v>0</v>
      </c>
      <c r="K597" s="755"/>
      <c r="L597" s="755"/>
    </row>
    <row r="598" spans="1:12" ht="25.5" customHeight="1" hidden="1">
      <c r="A598" s="33"/>
      <c r="B598" s="25"/>
      <c r="C598" s="26"/>
      <c r="D598" s="26"/>
      <c r="E598" s="26"/>
      <c r="F598" s="38" t="s">
        <v>297</v>
      </c>
      <c r="G598" s="39"/>
      <c r="H598" s="40">
        <f t="shared" si="9"/>
        <v>0</v>
      </c>
      <c r="I598" s="41"/>
      <c r="J598" s="41"/>
      <c r="K598" s="755"/>
      <c r="L598" s="755"/>
    </row>
    <row r="599" spans="1:12" ht="25.5" customHeight="1" hidden="1">
      <c r="A599" s="33"/>
      <c r="B599" s="25"/>
      <c r="C599" s="26"/>
      <c r="D599" s="26"/>
      <c r="E599" s="26"/>
      <c r="F599" s="38" t="s">
        <v>298</v>
      </c>
      <c r="G599" s="39"/>
      <c r="H599" s="40">
        <f t="shared" si="9"/>
        <v>0</v>
      </c>
      <c r="I599" s="41"/>
      <c r="J599" s="41"/>
      <c r="K599" s="755"/>
      <c r="L599" s="755"/>
    </row>
    <row r="600" spans="1:12" ht="25.5" customHeight="1" hidden="1">
      <c r="A600" s="33"/>
      <c r="B600" s="25"/>
      <c r="C600" s="26"/>
      <c r="D600" s="26"/>
      <c r="E600" s="26"/>
      <c r="F600" s="38" t="s">
        <v>298</v>
      </c>
      <c r="G600" s="39"/>
      <c r="H600" s="40">
        <f t="shared" si="9"/>
        <v>0</v>
      </c>
      <c r="I600" s="41"/>
      <c r="J600" s="41"/>
      <c r="K600" s="755"/>
      <c r="L600" s="755"/>
    </row>
    <row r="601" spans="1:12" ht="25.5" customHeight="1" hidden="1">
      <c r="A601" s="33">
        <v>3060</v>
      </c>
      <c r="B601" s="25" t="s">
        <v>384</v>
      </c>
      <c r="C601" s="26">
        <v>6</v>
      </c>
      <c r="D601" s="26">
        <v>0</v>
      </c>
      <c r="E601" s="26"/>
      <c r="F601" s="34" t="s">
        <v>867</v>
      </c>
      <c r="G601" s="35" t="s">
        <v>126</v>
      </c>
      <c r="H601" s="40">
        <f t="shared" si="9"/>
        <v>0</v>
      </c>
      <c r="I601" s="41">
        <f>SUM(I602)</f>
        <v>0</v>
      </c>
      <c r="J601" s="41">
        <f>SUM(J602)</f>
        <v>0</v>
      </c>
      <c r="K601" s="755"/>
      <c r="L601" s="755"/>
    </row>
    <row r="602" spans="1:12" ht="25.5" customHeight="1" hidden="1">
      <c r="A602" s="33">
        <v>3061</v>
      </c>
      <c r="B602" s="25" t="s">
        <v>384</v>
      </c>
      <c r="C602" s="26">
        <v>6</v>
      </c>
      <c r="D602" s="26">
        <v>1</v>
      </c>
      <c r="E602" s="26"/>
      <c r="F602" s="38" t="s">
        <v>125</v>
      </c>
      <c r="G602" s="51" t="s">
        <v>126</v>
      </c>
      <c r="H602" s="40">
        <f t="shared" si="9"/>
        <v>0</v>
      </c>
      <c r="I602" s="41">
        <f>SUM(I604:I605)</f>
        <v>0</v>
      </c>
      <c r="J602" s="41">
        <f>SUM(J604:J605)</f>
        <v>0</v>
      </c>
      <c r="K602" s="755"/>
      <c r="L602" s="755"/>
    </row>
    <row r="603" spans="1:12" ht="25.5" customHeight="1" hidden="1">
      <c r="A603" s="33"/>
      <c r="B603" s="25"/>
      <c r="C603" s="26"/>
      <c r="D603" s="26"/>
      <c r="E603" s="26"/>
      <c r="F603" s="38" t="s">
        <v>297</v>
      </c>
      <c r="G603" s="39"/>
      <c r="H603" s="40">
        <f t="shared" si="9"/>
        <v>0</v>
      </c>
      <c r="I603" s="41"/>
      <c r="J603" s="41"/>
      <c r="K603" s="755"/>
      <c r="L603" s="755"/>
    </row>
    <row r="604" spans="1:12" ht="25.5" customHeight="1" hidden="1">
      <c r="A604" s="33"/>
      <c r="B604" s="25"/>
      <c r="C604" s="26"/>
      <c r="D604" s="26"/>
      <c r="E604" s="26"/>
      <c r="F604" s="38" t="s">
        <v>298</v>
      </c>
      <c r="G604" s="39"/>
      <c r="H604" s="40">
        <f t="shared" si="9"/>
        <v>0</v>
      </c>
      <c r="I604" s="41"/>
      <c r="J604" s="41"/>
      <c r="K604" s="755"/>
      <c r="L604" s="755"/>
    </row>
    <row r="605" spans="1:12" ht="25.5" customHeight="1" hidden="1">
      <c r="A605" s="33"/>
      <c r="B605" s="25"/>
      <c r="C605" s="26"/>
      <c r="D605" s="26"/>
      <c r="E605" s="26"/>
      <c r="F605" s="38" t="s">
        <v>298</v>
      </c>
      <c r="G605" s="39"/>
      <c r="H605" s="40">
        <f t="shared" si="9"/>
        <v>0</v>
      </c>
      <c r="I605" s="41"/>
      <c r="J605" s="41"/>
      <c r="K605" s="755"/>
      <c r="L605" s="755"/>
    </row>
    <row r="606" spans="1:12" ht="25.5" customHeight="1">
      <c r="A606" s="33">
        <v>3070</v>
      </c>
      <c r="B606" s="25" t="s">
        <v>384</v>
      </c>
      <c r="C606" s="26">
        <v>7</v>
      </c>
      <c r="D606" s="26">
        <v>0</v>
      </c>
      <c r="E606" s="26"/>
      <c r="F606" s="34" t="s">
        <v>868</v>
      </c>
      <c r="G606" s="35" t="s">
        <v>128</v>
      </c>
      <c r="H606" s="40">
        <f t="shared" si="9"/>
        <v>20000</v>
      </c>
      <c r="I606" s="41">
        <f>SUM(I607)</f>
        <v>20000</v>
      </c>
      <c r="J606" s="41">
        <f>SUM(J607)</f>
        <v>0</v>
      </c>
      <c r="K606" s="755"/>
      <c r="L606" s="755"/>
    </row>
    <row r="607" spans="1:12" ht="25.5" customHeight="1">
      <c r="A607" s="33">
        <v>3071</v>
      </c>
      <c r="B607" s="25" t="s">
        <v>384</v>
      </c>
      <c r="C607" s="26">
        <v>7</v>
      </c>
      <c r="D607" s="26">
        <v>1</v>
      </c>
      <c r="E607" s="26"/>
      <c r="F607" s="38" t="s">
        <v>127</v>
      </c>
      <c r="G607" s="51" t="s">
        <v>130</v>
      </c>
      <c r="H607" s="40">
        <f t="shared" si="9"/>
        <v>20000</v>
      </c>
      <c r="I607" s="41">
        <f>SUM(I609:I610)</f>
        <v>20000</v>
      </c>
      <c r="J607" s="41">
        <f>SUM(J609:J610)</f>
        <v>0</v>
      </c>
      <c r="K607" s="755"/>
      <c r="L607" s="755"/>
    </row>
    <row r="608" spans="1:12" ht="25.5" customHeight="1">
      <c r="A608" s="33"/>
      <c r="B608" s="25"/>
      <c r="C608" s="26"/>
      <c r="D608" s="26"/>
      <c r="E608" s="26"/>
      <c r="F608" s="38" t="s">
        <v>297</v>
      </c>
      <c r="G608" s="39"/>
      <c r="H608" s="40"/>
      <c r="I608" s="41"/>
      <c r="J608" s="41"/>
      <c r="K608" s="755"/>
      <c r="L608" s="755"/>
    </row>
    <row r="609" spans="1:12" ht="25.5" customHeight="1">
      <c r="A609" s="33"/>
      <c r="B609" s="25"/>
      <c r="C609" s="26"/>
      <c r="D609" s="26"/>
      <c r="E609" s="33">
        <v>4729</v>
      </c>
      <c r="F609" s="58" t="s">
        <v>428</v>
      </c>
      <c r="G609" s="39"/>
      <c r="H609" s="40">
        <f t="shared" si="9"/>
        <v>20000</v>
      </c>
      <c r="I609" s="41">
        <f>'[4]Բյուջե-2022'!$AQ$41</f>
        <v>20000</v>
      </c>
      <c r="J609" s="41"/>
      <c r="K609" s="755"/>
      <c r="L609" s="755"/>
    </row>
    <row r="610" spans="1:12" ht="25.5" customHeight="1" hidden="1">
      <c r="A610" s="33"/>
      <c r="B610" s="25"/>
      <c r="C610" s="26"/>
      <c r="D610" s="26"/>
      <c r="E610" s="26"/>
      <c r="F610" s="38" t="s">
        <v>298</v>
      </c>
      <c r="G610" s="39"/>
      <c r="H610" s="40">
        <f t="shared" si="9"/>
        <v>0</v>
      </c>
      <c r="I610" s="41"/>
      <c r="J610" s="41"/>
      <c r="K610" s="755"/>
      <c r="L610" s="755"/>
    </row>
    <row r="611" spans="1:12" ht="25.5" customHeight="1" hidden="1">
      <c r="A611" s="33">
        <v>3080</v>
      </c>
      <c r="B611" s="25" t="s">
        <v>384</v>
      </c>
      <c r="C611" s="26">
        <v>8</v>
      </c>
      <c r="D611" s="26">
        <v>0</v>
      </c>
      <c r="E611" s="26"/>
      <c r="F611" s="34" t="s">
        <v>869</v>
      </c>
      <c r="G611" s="35" t="s">
        <v>132</v>
      </c>
      <c r="H611" s="40">
        <f t="shared" si="9"/>
        <v>0</v>
      </c>
      <c r="I611" s="41">
        <f>SUM(I612)</f>
        <v>0</v>
      </c>
      <c r="J611" s="41">
        <f>SUM(J612)</f>
        <v>0</v>
      </c>
      <c r="K611" s="755"/>
      <c r="L611" s="755"/>
    </row>
    <row r="612" spans="1:12" ht="25.5" customHeight="1" hidden="1">
      <c r="A612" s="33">
        <v>3081</v>
      </c>
      <c r="B612" s="25" t="s">
        <v>384</v>
      </c>
      <c r="C612" s="26">
        <v>8</v>
      </c>
      <c r="D612" s="26">
        <v>1</v>
      </c>
      <c r="E612" s="26"/>
      <c r="F612" s="38" t="s">
        <v>869</v>
      </c>
      <c r="G612" s="51" t="s">
        <v>133</v>
      </c>
      <c r="H612" s="40">
        <f t="shared" si="9"/>
        <v>0</v>
      </c>
      <c r="I612" s="41"/>
      <c r="J612" s="41">
        <f>SUM(J613)</f>
        <v>0</v>
      </c>
      <c r="K612" s="755"/>
      <c r="L612" s="755"/>
    </row>
    <row r="613" spans="1:12" ht="25.5" customHeight="1" hidden="1">
      <c r="A613" s="33">
        <v>3090</v>
      </c>
      <c r="B613" s="25" t="s">
        <v>384</v>
      </c>
      <c r="C613" s="24">
        <v>9</v>
      </c>
      <c r="D613" s="26">
        <v>0</v>
      </c>
      <c r="E613" s="26"/>
      <c r="F613" s="34" t="s">
        <v>870</v>
      </c>
      <c r="G613" s="35" t="s">
        <v>135</v>
      </c>
      <c r="H613" s="40">
        <f t="shared" si="9"/>
        <v>0</v>
      </c>
      <c r="I613" s="41">
        <f>SUM(I614+I616)</f>
        <v>0</v>
      </c>
      <c r="J613" s="41">
        <f>SUM(J614+J616)</f>
        <v>0</v>
      </c>
      <c r="K613" s="755"/>
      <c r="L613" s="755"/>
    </row>
    <row r="614" spans="1:12" ht="25.5" customHeight="1" hidden="1">
      <c r="A614" s="33">
        <v>3091</v>
      </c>
      <c r="B614" s="25" t="s">
        <v>384</v>
      </c>
      <c r="C614" s="24">
        <v>9</v>
      </c>
      <c r="D614" s="26">
        <v>1</v>
      </c>
      <c r="E614" s="26"/>
      <c r="F614" s="38" t="s">
        <v>134</v>
      </c>
      <c r="G614" s="51" t="s">
        <v>136</v>
      </c>
      <c r="H614" s="40">
        <f t="shared" si="9"/>
        <v>0</v>
      </c>
      <c r="I614" s="41"/>
      <c r="J614" s="41"/>
      <c r="K614" s="755"/>
      <c r="L614" s="755"/>
    </row>
    <row r="615" spans="1:12" ht="25.5" customHeight="1" hidden="1">
      <c r="A615" s="33"/>
      <c r="B615" s="25"/>
      <c r="C615" s="26"/>
      <c r="D615" s="26"/>
      <c r="E615" s="26"/>
      <c r="F615" s="38" t="s">
        <v>297</v>
      </c>
      <c r="G615" s="39"/>
      <c r="H615" s="40"/>
      <c r="I615" s="41"/>
      <c r="J615" s="41"/>
      <c r="K615" s="755"/>
      <c r="L615" s="755"/>
    </row>
    <row r="616" spans="1:12" ht="25.5" customHeight="1" hidden="1">
      <c r="A616" s="33">
        <v>3092</v>
      </c>
      <c r="B616" s="25" t="s">
        <v>384</v>
      </c>
      <c r="C616" s="24">
        <v>9</v>
      </c>
      <c r="D616" s="26">
        <v>2</v>
      </c>
      <c r="E616" s="26"/>
      <c r="F616" s="38" t="s">
        <v>405</v>
      </c>
      <c r="G616" s="51"/>
      <c r="H616" s="40">
        <f aca="true" t="shared" si="10" ref="H616:H625">SUM(I616:J616)</f>
        <v>0</v>
      </c>
      <c r="I616" s="41">
        <f>SUM(I618:I619)</f>
        <v>0</v>
      </c>
      <c r="J616" s="41">
        <f>SUM(J618:J619)</f>
        <v>0</v>
      </c>
      <c r="K616" s="755"/>
      <c r="L616" s="755"/>
    </row>
    <row r="617" spans="1:12" ht="25.5" customHeight="1" hidden="1">
      <c r="A617" s="33"/>
      <c r="B617" s="25"/>
      <c r="C617" s="26"/>
      <c r="D617" s="26"/>
      <c r="E617" s="26"/>
      <c r="F617" s="38" t="s">
        <v>297</v>
      </c>
      <c r="G617" s="39"/>
      <c r="H617" s="40">
        <f t="shared" si="10"/>
        <v>0</v>
      </c>
      <c r="I617" s="41"/>
      <c r="J617" s="41"/>
      <c r="K617" s="755"/>
      <c r="L617" s="755"/>
    </row>
    <row r="618" spans="1:12" ht="25.5" customHeight="1" hidden="1">
      <c r="A618" s="33"/>
      <c r="B618" s="25"/>
      <c r="C618" s="26"/>
      <c r="D618" s="26"/>
      <c r="E618" s="26"/>
      <c r="F618" s="38"/>
      <c r="G618" s="39"/>
      <c r="H618" s="40">
        <f t="shared" si="10"/>
        <v>0</v>
      </c>
      <c r="I618" s="41"/>
      <c r="J618" s="41"/>
      <c r="K618" s="755"/>
      <c r="L618" s="755"/>
    </row>
    <row r="619" spans="1:12" ht="25.5" customHeight="1" hidden="1">
      <c r="A619" s="33"/>
      <c r="B619" s="25"/>
      <c r="C619" s="26"/>
      <c r="D619" s="26"/>
      <c r="E619" s="26"/>
      <c r="F619" s="38" t="s">
        <v>298</v>
      </c>
      <c r="G619" s="39"/>
      <c r="H619" s="40">
        <f t="shared" si="10"/>
        <v>0</v>
      </c>
      <c r="I619" s="41"/>
      <c r="J619" s="41"/>
      <c r="K619" s="755"/>
      <c r="L619" s="755"/>
    </row>
    <row r="620" spans="1:12" s="31" customFormat="1" ht="25.5" customHeight="1">
      <c r="A620" s="24">
        <v>3100</v>
      </c>
      <c r="B620" s="25" t="s">
        <v>385</v>
      </c>
      <c r="C620" s="25">
        <v>0</v>
      </c>
      <c r="D620" s="25">
        <v>0</v>
      </c>
      <c r="E620" s="25"/>
      <c r="F620" s="64" t="s">
        <v>1014</v>
      </c>
      <c r="G620" s="55"/>
      <c r="H620" s="40">
        <f t="shared" si="10"/>
        <v>21095.495</v>
      </c>
      <c r="I620" s="40">
        <f>SUM(I621)</f>
        <v>16580.795</v>
      </c>
      <c r="J620" s="40">
        <f>SUM(J621)</f>
        <v>4514.7</v>
      </c>
      <c r="K620" s="754"/>
      <c r="L620" s="754"/>
    </row>
    <row r="621" spans="1:12" ht="24">
      <c r="A621" s="33">
        <v>3110</v>
      </c>
      <c r="B621" s="65" t="s">
        <v>385</v>
      </c>
      <c r="C621" s="65">
        <v>1</v>
      </c>
      <c r="D621" s="65">
        <v>0</v>
      </c>
      <c r="E621" s="65"/>
      <c r="F621" s="60" t="s">
        <v>871</v>
      </c>
      <c r="G621" s="51"/>
      <c r="H621" s="40">
        <f t="shared" si="10"/>
        <v>21095.495</v>
      </c>
      <c r="I621" s="41">
        <f>SUM(I622)</f>
        <v>16580.795</v>
      </c>
      <c r="J621" s="41">
        <f>SUM(J622)</f>
        <v>4514.7</v>
      </c>
      <c r="K621" s="755"/>
      <c r="L621" s="755"/>
    </row>
    <row r="622" spans="1:12" ht="15.75">
      <c r="A622" s="33">
        <v>3112</v>
      </c>
      <c r="B622" s="65" t="s">
        <v>385</v>
      </c>
      <c r="C622" s="65">
        <v>1</v>
      </c>
      <c r="D622" s="65">
        <v>2</v>
      </c>
      <c r="E622" s="65"/>
      <c r="F622" s="61" t="s">
        <v>186</v>
      </c>
      <c r="G622" s="51"/>
      <c r="H622" s="40">
        <f t="shared" si="10"/>
        <v>21095.495</v>
      </c>
      <c r="I622" s="41">
        <f>I625</f>
        <v>16580.795</v>
      </c>
      <c r="J622" s="41">
        <f>SUM(J624:J625)</f>
        <v>4514.7</v>
      </c>
      <c r="K622" s="755"/>
      <c r="L622" s="755"/>
    </row>
    <row r="623" spans="1:12" ht="38.25" customHeight="1">
      <c r="A623" s="33"/>
      <c r="B623" s="25"/>
      <c r="C623" s="26"/>
      <c r="D623" s="26"/>
      <c r="E623" s="26"/>
      <c r="F623" s="38" t="s">
        <v>297</v>
      </c>
      <c r="G623" s="39"/>
      <c r="H623" s="40"/>
      <c r="I623" s="41"/>
      <c r="J623" s="41"/>
      <c r="K623" s="755"/>
      <c r="L623" s="755"/>
    </row>
    <row r="624" spans="1:12" ht="15.75">
      <c r="A624" s="33"/>
      <c r="B624" s="25"/>
      <c r="C624" s="26"/>
      <c r="D624" s="26"/>
      <c r="E624" s="33">
        <v>4891</v>
      </c>
      <c r="F624" s="58" t="s">
        <v>872</v>
      </c>
      <c r="G624" s="39"/>
      <c r="H624" s="40"/>
      <c r="I624" s="41"/>
      <c r="J624" s="41"/>
      <c r="K624" s="755"/>
      <c r="L624" s="755"/>
    </row>
    <row r="625" spans="1:12" ht="15.75">
      <c r="A625" s="33"/>
      <c r="B625" s="25"/>
      <c r="C625" s="26"/>
      <c r="D625" s="26"/>
      <c r="E625" s="26"/>
      <c r="F625" s="38" t="s">
        <v>186</v>
      </c>
      <c r="G625" s="39"/>
      <c r="H625" s="40">
        <f t="shared" si="10"/>
        <v>21095.495</v>
      </c>
      <c r="I625" s="41">
        <f>'[4]Բյուջե-2022'!$AV$43</f>
        <v>16580.795</v>
      </c>
      <c r="J625" s="41">
        <f>'[4]Բյուջե-2022'!$AW$43</f>
        <v>4514.7</v>
      </c>
      <c r="K625" s="755"/>
      <c r="L625" s="755"/>
    </row>
    <row r="626" spans="2:5" ht="15.75">
      <c r="B626" s="66"/>
      <c r="C626" s="67"/>
      <c r="D626" s="68"/>
      <c r="E626" s="68"/>
    </row>
    <row r="627" spans="2:5" ht="15.75">
      <c r="B627" s="70"/>
      <c r="C627" s="67"/>
      <c r="D627" s="68"/>
      <c r="E627" s="68"/>
    </row>
    <row r="628" spans="2:6" ht="15.75">
      <c r="B628" s="70"/>
      <c r="C628" s="67"/>
      <c r="D628" s="68"/>
      <c r="E628" s="68"/>
      <c r="F628" s="1"/>
    </row>
    <row r="629" spans="2:5" ht="15.75">
      <c r="B629" s="70"/>
      <c r="C629" s="71"/>
      <c r="D629" s="72"/>
      <c r="E629" s="72"/>
    </row>
  </sheetData>
  <sheetProtection/>
  <mergeCells count="12">
    <mergeCell ref="C4:C5"/>
    <mergeCell ref="D4:D5"/>
    <mergeCell ref="A1:J1"/>
    <mergeCell ref="A2:J2"/>
    <mergeCell ref="I3:J3"/>
    <mergeCell ref="H4:H5"/>
    <mergeCell ref="I4:J4"/>
    <mergeCell ref="A4:A5"/>
    <mergeCell ref="E4:E5"/>
    <mergeCell ref="F4:F5"/>
    <mergeCell ref="G4:G5"/>
    <mergeCell ref="B4:B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2022-01-10T10:57:57Z</cp:lastPrinted>
  <dcterms:created xsi:type="dcterms:W3CDTF">1996-10-14T23:33:28Z</dcterms:created>
  <dcterms:modified xsi:type="dcterms:W3CDTF">2022-02-22T09:08:31Z</dcterms:modified>
  <cp:category/>
  <cp:version/>
  <cp:contentType/>
  <cp:contentStatus/>
</cp:coreProperties>
</file>